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3"/>
  <workbookPr filterPrivacy="1" codeName="ThisWorkbook" defaultThemeVersion="124226"/>
  <xr:revisionPtr revIDLastSave="0" documentId="13_ncr:1_{944DEBD4-FED6-4FB9-8F02-2F4079F5B7FF}" xr6:coauthVersionLast="36" xr6:coauthVersionMax="36" xr10:uidLastSave="{00000000-0000-0000-0000-000000000000}"/>
  <bookViews>
    <workbookView xWindow="0" yWindow="0" windowWidth="28776" windowHeight="12168" tabRatio="803" firstSheet="5" activeTab="13" xr2:uid="{00000000-000D-0000-FFFF-FFFF00000000}"/>
  </bookViews>
  <sheets>
    <sheet name="Metodika " sheetId="65" r:id="rId1"/>
    <sheet name="2.1" sheetId="1" r:id="rId2"/>
    <sheet name="2.2" sheetId="59" r:id="rId3"/>
    <sheet name="2.3" sheetId="6" r:id="rId4"/>
    <sheet name="2.4" sheetId="7" r:id="rId5"/>
    <sheet name="2.5" sheetId="8" r:id="rId6"/>
    <sheet name="2.6" sheetId="32" r:id="rId7"/>
    <sheet name="2.7" sheetId="33" r:id="rId8"/>
    <sheet name="2.8" sheetId="71" r:id="rId9"/>
    <sheet name="3.1" sheetId="47" r:id="rId10"/>
    <sheet name="3.2" sheetId="14" r:id="rId11"/>
    <sheet name="3.3" sheetId="63" r:id="rId12"/>
    <sheet name="3.4" sheetId="28" r:id="rId13"/>
    <sheet name="3.5" sheetId="74" r:id="rId14"/>
    <sheet name="3.6" sheetId="73" r:id="rId15"/>
    <sheet name="4.1" sheetId="17" r:id="rId16"/>
    <sheet name="5.1" sheetId="19" r:id="rId17"/>
    <sheet name="6.1 " sheetId="66" r:id="rId18"/>
    <sheet name="6.2" sheetId="67" r:id="rId19"/>
    <sheet name="6.3" sheetId="23" r:id="rId20"/>
    <sheet name="6.4" sheetId="64" r:id="rId21"/>
    <sheet name="6.5" sheetId="68" r:id="rId22"/>
    <sheet name="6.6" sheetId="26" r:id="rId23"/>
    <sheet name="7.1" sheetId="61" r:id="rId24"/>
    <sheet name="7.2" sheetId="43" r:id="rId25"/>
    <sheet name="7.3" sheetId="58" r:id="rId26"/>
    <sheet name="8.1" sheetId="36" r:id="rId27"/>
    <sheet name="8.2" sheetId="57" r:id="rId28"/>
    <sheet name="8.3" sheetId="70" r:id="rId29"/>
    <sheet name="8.4" sheetId="40" r:id="rId30"/>
    <sheet name="12.1" sheetId="30" r:id="rId31"/>
    <sheet name="12.2" sheetId="31" r:id="rId32"/>
  </sheets>
  <definedNames>
    <definedName name="_xlnm.Print_Area" localSheetId="0">'Metodika '!$A$1:$B$42</definedName>
  </definedNames>
  <calcPr calcId="191029"/>
</workbook>
</file>

<file path=xl/calcChain.xml><?xml version="1.0" encoding="utf-8"?>
<calcChain xmlns="http://schemas.openxmlformats.org/spreadsheetml/2006/main">
  <c r="J11" i="74" l="1"/>
  <c r="J5" i="74"/>
  <c r="J6" i="74"/>
  <c r="J7" i="74"/>
  <c r="J8" i="74"/>
  <c r="J9" i="74"/>
  <c r="J10" i="74"/>
  <c r="J4" i="74"/>
  <c r="I11" i="74"/>
  <c r="I5" i="74"/>
  <c r="I6" i="74"/>
  <c r="I7" i="74"/>
  <c r="I8" i="74"/>
  <c r="I9" i="74"/>
  <c r="I10" i="74"/>
  <c r="I4" i="74"/>
  <c r="H11" i="74"/>
  <c r="H4" i="74"/>
  <c r="H5" i="74" l="1"/>
  <c r="H6" i="74"/>
  <c r="H7" i="74"/>
  <c r="H8" i="74"/>
  <c r="H9" i="74"/>
  <c r="H10" i="74"/>
  <c r="E11" i="74"/>
  <c r="B11" i="74"/>
  <c r="E10" i="40" l="1"/>
  <c r="D17" i="19" l="1"/>
  <c r="D59" i="19"/>
  <c r="E111" i="19"/>
  <c r="D105" i="19"/>
  <c r="K129" i="47" l="1"/>
  <c r="C25" i="26" l="1"/>
  <c r="D25" i="26"/>
  <c r="B25" i="26"/>
  <c r="D25" i="64"/>
  <c r="D24" i="64"/>
  <c r="G25" i="64"/>
  <c r="F25" i="64"/>
  <c r="E25" i="64"/>
  <c r="B25" i="64"/>
  <c r="I24" i="64"/>
  <c r="H24" i="64"/>
  <c r="G24" i="64"/>
  <c r="C24" i="64"/>
  <c r="B24" i="64"/>
  <c r="I23" i="64"/>
  <c r="I25" i="64" s="1"/>
  <c r="H23" i="64"/>
  <c r="H25" i="64" s="1"/>
  <c r="F23" i="64"/>
  <c r="E23" i="64"/>
  <c r="D23" i="64"/>
  <c r="C23" i="64"/>
  <c r="C25" i="64" s="1"/>
  <c r="B23" i="64"/>
  <c r="I22" i="64"/>
  <c r="H22" i="64"/>
  <c r="F22" i="64"/>
  <c r="F24" i="64" s="1"/>
  <c r="E22" i="64"/>
  <c r="E24" i="64" s="1"/>
  <c r="D22" i="64"/>
  <c r="C22" i="64"/>
  <c r="B22" i="64"/>
  <c r="J21" i="64"/>
  <c r="J20" i="64"/>
  <c r="J19" i="64"/>
  <c r="J18" i="64"/>
  <c r="J17" i="64"/>
  <c r="J16" i="64"/>
  <c r="J15" i="64"/>
  <c r="J14" i="64"/>
  <c r="J13" i="64"/>
  <c r="J12" i="64"/>
  <c r="J11" i="64"/>
  <c r="J10" i="64"/>
  <c r="J9" i="64"/>
  <c r="J8" i="64"/>
  <c r="J22" i="64" s="1"/>
  <c r="J24" i="64" s="1"/>
  <c r="J7" i="64"/>
  <c r="J23" i="64" s="1"/>
  <c r="J25" i="64" s="1"/>
  <c r="J6" i="64"/>
  <c r="J5" i="64"/>
  <c r="J4" i="64"/>
  <c r="K74" i="23"/>
  <c r="J74" i="23"/>
  <c r="I74" i="23"/>
  <c r="H74" i="23"/>
  <c r="G74" i="23"/>
  <c r="F74" i="23"/>
  <c r="E74" i="23"/>
  <c r="D74" i="23"/>
  <c r="C74" i="23"/>
  <c r="M74" i="23" s="1"/>
  <c r="B74" i="23"/>
  <c r="L74" i="23" s="1"/>
  <c r="M73" i="23"/>
  <c r="L73" i="23"/>
  <c r="M72" i="23"/>
  <c r="L72" i="23"/>
  <c r="M71" i="23"/>
  <c r="L71" i="23"/>
  <c r="M70" i="23"/>
  <c r="L70" i="23"/>
  <c r="K66" i="23"/>
  <c r="J66" i="23"/>
  <c r="I66" i="23"/>
  <c r="H66" i="23"/>
  <c r="G66" i="23"/>
  <c r="F66" i="23"/>
  <c r="E66" i="23"/>
  <c r="M66" i="23" s="1"/>
  <c r="D66" i="23"/>
  <c r="L66" i="23" s="1"/>
  <c r="C66" i="23"/>
  <c r="B66" i="23"/>
  <c r="M65" i="23"/>
  <c r="L65" i="23"/>
  <c r="M64" i="23"/>
  <c r="L64" i="23"/>
  <c r="M63" i="23"/>
  <c r="L63" i="23"/>
  <c r="M62" i="23"/>
  <c r="L62" i="23"/>
  <c r="L58" i="23"/>
  <c r="K58" i="23"/>
  <c r="J58" i="23"/>
  <c r="I58" i="23"/>
  <c r="H58" i="23"/>
  <c r="G58" i="23"/>
  <c r="M58" i="23" s="1"/>
  <c r="F58" i="23"/>
  <c r="E58" i="23"/>
  <c r="D58" i="23"/>
  <c r="C58" i="23"/>
  <c r="B58" i="23"/>
  <c r="M57" i="23"/>
  <c r="L57" i="23"/>
  <c r="M56" i="23"/>
  <c r="L56" i="23"/>
  <c r="M55" i="23"/>
  <c r="L55" i="23"/>
  <c r="M54" i="23"/>
  <c r="L54" i="23"/>
  <c r="K50" i="23"/>
  <c r="J50" i="23"/>
  <c r="I50" i="23"/>
  <c r="H50" i="23"/>
  <c r="G50" i="23"/>
  <c r="F50" i="23"/>
  <c r="E50" i="23"/>
  <c r="D50" i="23"/>
  <c r="C50" i="23"/>
  <c r="M50" i="23" s="1"/>
  <c r="B50" i="23"/>
  <c r="L50" i="23" s="1"/>
  <c r="M49" i="23"/>
  <c r="L49" i="23"/>
  <c r="M48" i="23"/>
  <c r="L48" i="23"/>
  <c r="M47" i="23"/>
  <c r="L47" i="23"/>
  <c r="M46" i="23"/>
  <c r="L46" i="23"/>
  <c r="K42" i="23"/>
  <c r="J42" i="23"/>
  <c r="I42" i="23"/>
  <c r="H42" i="23"/>
  <c r="G42" i="23"/>
  <c r="F42" i="23"/>
  <c r="E42" i="23"/>
  <c r="M42" i="23" s="1"/>
  <c r="D42" i="23"/>
  <c r="L42" i="23" s="1"/>
  <c r="C42" i="23"/>
  <c r="B42" i="23"/>
  <c r="M41" i="23"/>
  <c r="L41" i="23"/>
  <c r="M40" i="23"/>
  <c r="L40" i="23"/>
  <c r="M39" i="23"/>
  <c r="L39" i="23"/>
  <c r="M38" i="23"/>
  <c r="L38" i="23"/>
  <c r="M34" i="23"/>
  <c r="L34" i="23"/>
  <c r="K34" i="23"/>
  <c r="J34" i="23"/>
  <c r="I34" i="23"/>
  <c r="H34" i="23"/>
  <c r="G34" i="23"/>
  <c r="F34" i="23"/>
  <c r="E34" i="23"/>
  <c r="D34" i="23"/>
  <c r="C34" i="23"/>
  <c r="B34" i="23"/>
  <c r="M33" i="23"/>
  <c r="L33" i="23"/>
  <c r="M32" i="23"/>
  <c r="L32" i="23"/>
  <c r="M31" i="23"/>
  <c r="L31" i="23"/>
  <c r="M30" i="23"/>
  <c r="L30" i="23"/>
  <c r="K26" i="23"/>
  <c r="J26" i="23"/>
  <c r="I26" i="23"/>
  <c r="I75" i="23" s="1"/>
  <c r="H26" i="23"/>
  <c r="H75" i="23" s="1"/>
  <c r="G26" i="23"/>
  <c r="F26" i="23"/>
  <c r="E26" i="23"/>
  <c r="D26" i="23"/>
  <c r="C26" i="23"/>
  <c r="M26" i="23" s="1"/>
  <c r="B26" i="23"/>
  <c r="L26" i="23" s="1"/>
  <c r="M25" i="23"/>
  <c r="L25" i="23"/>
  <c r="M24" i="23"/>
  <c r="L24" i="23"/>
  <c r="M23" i="23"/>
  <c r="L23" i="23"/>
  <c r="M22" i="23"/>
  <c r="L22" i="23"/>
  <c r="K18" i="23"/>
  <c r="K75" i="23" s="1"/>
  <c r="J18" i="23"/>
  <c r="J75" i="23" s="1"/>
  <c r="I18" i="23"/>
  <c r="H18" i="23"/>
  <c r="G18" i="23"/>
  <c r="F18" i="23"/>
  <c r="E18" i="23"/>
  <c r="E75" i="23" s="1"/>
  <c r="D18" i="23"/>
  <c r="L18" i="23" s="1"/>
  <c r="C18" i="23"/>
  <c r="B18" i="23"/>
  <c r="M17" i="23"/>
  <c r="L17" i="23"/>
  <c r="M16" i="23"/>
  <c r="L16" i="23"/>
  <c r="M15" i="23"/>
  <c r="L15" i="23"/>
  <c r="M14" i="23"/>
  <c r="L14" i="23"/>
  <c r="K10" i="23"/>
  <c r="J10" i="23"/>
  <c r="I10" i="23"/>
  <c r="H10" i="23"/>
  <c r="G10" i="23"/>
  <c r="G75" i="23" s="1"/>
  <c r="F10" i="23"/>
  <c r="F75" i="23" s="1"/>
  <c r="E10" i="23"/>
  <c r="D10" i="23"/>
  <c r="C10" i="23"/>
  <c r="B10" i="23"/>
  <c r="M9" i="23"/>
  <c r="L9" i="23"/>
  <c r="M8" i="23"/>
  <c r="L8" i="23"/>
  <c r="M7" i="23"/>
  <c r="L7" i="23"/>
  <c r="M6" i="23"/>
  <c r="L6" i="23"/>
  <c r="W11" i="67"/>
  <c r="V11" i="67"/>
  <c r="U11" i="67"/>
  <c r="T11" i="67"/>
  <c r="S11" i="67"/>
  <c r="R11" i="67"/>
  <c r="Q11" i="67"/>
  <c r="P11" i="67"/>
  <c r="O11" i="67"/>
  <c r="N11" i="67"/>
  <c r="M11" i="67"/>
  <c r="L11" i="67"/>
  <c r="K11" i="67"/>
  <c r="J11" i="67"/>
  <c r="I11" i="67"/>
  <c r="H11" i="67"/>
  <c r="G11" i="67"/>
  <c r="F11" i="67"/>
  <c r="E11" i="67"/>
  <c r="D11" i="67"/>
  <c r="C11" i="67"/>
  <c r="Y11" i="67" s="1"/>
  <c r="B11" i="67"/>
  <c r="X11" i="67" s="1"/>
  <c r="Y10" i="67"/>
  <c r="X10" i="67"/>
  <c r="Y9" i="67"/>
  <c r="X9" i="67"/>
  <c r="Y8" i="67"/>
  <c r="X8" i="67"/>
  <c r="Y7" i="67"/>
  <c r="X7" i="67"/>
  <c r="Y6" i="67"/>
  <c r="X6" i="67"/>
  <c r="Y5" i="67"/>
  <c r="X5" i="67"/>
  <c r="M21" i="66"/>
  <c r="L21" i="66"/>
  <c r="K21" i="66"/>
  <c r="J21" i="66"/>
  <c r="I21" i="66"/>
  <c r="H21" i="66"/>
  <c r="G21" i="66"/>
  <c r="F21" i="66"/>
  <c r="E21" i="66"/>
  <c r="D21" i="66"/>
  <c r="C21" i="66"/>
  <c r="B21" i="66"/>
  <c r="N21" i="66" s="1"/>
  <c r="M20" i="66"/>
  <c r="L20" i="66"/>
  <c r="K20" i="66"/>
  <c r="J20" i="66"/>
  <c r="I20" i="66"/>
  <c r="H20" i="66"/>
  <c r="G20" i="66"/>
  <c r="F20" i="66"/>
  <c r="E20" i="66"/>
  <c r="D20" i="66"/>
  <c r="C20" i="66"/>
  <c r="B20" i="66" s="1"/>
  <c r="N20" i="66" s="1"/>
  <c r="B19" i="66"/>
  <c r="N19" i="66" s="1"/>
  <c r="B18" i="66"/>
  <c r="N18" i="66" s="1"/>
  <c r="N17" i="66"/>
  <c r="B17" i="66"/>
  <c r="B16" i="66"/>
  <c r="N16" i="66" s="1"/>
  <c r="B15" i="66"/>
  <c r="N15" i="66" s="1"/>
  <c r="N14" i="66"/>
  <c r="B14" i="66"/>
  <c r="B13" i="66"/>
  <c r="N13" i="66" s="1"/>
  <c r="B12" i="66"/>
  <c r="N12" i="66" s="1"/>
  <c r="N11" i="66"/>
  <c r="B11" i="66"/>
  <c r="B10" i="66"/>
  <c r="N10" i="66" s="1"/>
  <c r="B9" i="66"/>
  <c r="N9" i="66" s="1"/>
  <c r="N8" i="66"/>
  <c r="B8" i="66"/>
  <c r="B7" i="66"/>
  <c r="N7" i="66" s="1"/>
  <c r="B6" i="66"/>
  <c r="N6" i="66" s="1"/>
  <c r="N5" i="66"/>
  <c r="B5" i="66"/>
  <c r="B4" i="66"/>
  <c r="N4" i="66" s="1"/>
  <c r="L10" i="23" l="1"/>
  <c r="B75" i="23"/>
  <c r="L75" i="23" s="1"/>
  <c r="M10" i="23"/>
  <c r="D75" i="23"/>
  <c r="M18" i="23"/>
  <c r="C75" i="23"/>
  <c r="M75" i="23" s="1"/>
  <c r="G16" i="57" l="1"/>
  <c r="C16" i="57"/>
  <c r="D16" i="57"/>
  <c r="E16" i="57"/>
  <c r="F16" i="57"/>
  <c r="C17" i="57"/>
  <c r="D17" i="57"/>
  <c r="E17" i="57"/>
  <c r="F17" i="57"/>
  <c r="G17" i="57"/>
  <c r="B17" i="57"/>
  <c r="B16" i="57"/>
  <c r="B12" i="36"/>
  <c r="I16" i="33" l="1"/>
  <c r="C16" i="33" l="1"/>
  <c r="H16" i="33"/>
  <c r="F16" i="33"/>
  <c r="E16" i="33"/>
  <c r="J16" i="33" s="1"/>
  <c r="D16" i="33"/>
  <c r="C12" i="70" l="1"/>
  <c r="D12" i="70"/>
  <c r="E12" i="70"/>
  <c r="F12" i="70"/>
  <c r="G12" i="70"/>
  <c r="H12" i="70"/>
  <c r="B12" i="70"/>
  <c r="I4" i="6" l="1"/>
  <c r="I3" i="6"/>
  <c r="R114" i="19" l="1"/>
  <c r="Q114" i="19"/>
  <c r="P114" i="19"/>
  <c r="O114" i="19"/>
  <c r="N114" i="19"/>
  <c r="M114" i="19"/>
  <c r="L114" i="19"/>
  <c r="K114" i="19"/>
  <c r="J114" i="19"/>
  <c r="I114" i="19"/>
  <c r="H114" i="19"/>
  <c r="G114" i="19"/>
  <c r="F114" i="19"/>
  <c r="E114" i="19"/>
  <c r="D114" i="19"/>
  <c r="C114" i="19"/>
  <c r="R113" i="19"/>
  <c r="Q113" i="19"/>
  <c r="P113" i="19"/>
  <c r="O113" i="19"/>
  <c r="N113" i="19"/>
  <c r="M113" i="19"/>
  <c r="L113" i="19"/>
  <c r="K113" i="19"/>
  <c r="J113" i="19"/>
  <c r="I113" i="19"/>
  <c r="H113" i="19"/>
  <c r="G113" i="19"/>
  <c r="F113" i="19"/>
  <c r="E113" i="19"/>
  <c r="D113" i="19"/>
  <c r="C113" i="19"/>
  <c r="R112" i="19"/>
  <c r="Q112" i="19"/>
  <c r="P112" i="19"/>
  <c r="O112" i="19"/>
  <c r="N112" i="19"/>
  <c r="M112" i="19"/>
  <c r="L112" i="19"/>
  <c r="K112" i="19"/>
  <c r="J112" i="19"/>
  <c r="I112" i="19"/>
  <c r="H112" i="19"/>
  <c r="G112" i="19"/>
  <c r="F112" i="19"/>
  <c r="E112" i="19"/>
  <c r="D112" i="19"/>
  <c r="C112" i="19"/>
  <c r="R111" i="19"/>
  <c r="Q111" i="19"/>
  <c r="P111" i="19"/>
  <c r="O111" i="19"/>
  <c r="N111" i="19"/>
  <c r="M111" i="19"/>
  <c r="L111" i="19"/>
  <c r="K111" i="19"/>
  <c r="J111" i="19"/>
  <c r="I111" i="19"/>
  <c r="H111" i="19"/>
  <c r="G111" i="19"/>
  <c r="F111" i="19"/>
  <c r="D111" i="19"/>
  <c r="C111" i="19"/>
  <c r="R110" i="19"/>
  <c r="Q110" i="19"/>
  <c r="P110" i="19"/>
  <c r="O110" i="19"/>
  <c r="N110" i="19"/>
  <c r="M110" i="19"/>
  <c r="L110" i="19"/>
  <c r="K110" i="19"/>
  <c r="J110" i="19"/>
  <c r="I110" i="19"/>
  <c r="H110" i="19"/>
  <c r="G110" i="19"/>
  <c r="F110" i="19"/>
  <c r="E110" i="19"/>
  <c r="D110" i="19"/>
  <c r="C110" i="19"/>
  <c r="R109" i="19"/>
  <c r="Q109" i="19"/>
  <c r="P109" i="19"/>
  <c r="O109" i="19"/>
  <c r="N109" i="19"/>
  <c r="M109" i="19"/>
  <c r="L109" i="19"/>
  <c r="K109" i="19"/>
  <c r="J109" i="19"/>
  <c r="I109" i="19"/>
  <c r="H109" i="19"/>
  <c r="G109" i="19"/>
  <c r="F109" i="19"/>
  <c r="E109" i="19"/>
  <c r="D109" i="19"/>
  <c r="C109" i="19"/>
  <c r="R108" i="19"/>
  <c r="Q108" i="19"/>
  <c r="P108" i="19"/>
  <c r="O108" i="19"/>
  <c r="N108" i="19"/>
  <c r="M108" i="19"/>
  <c r="L108" i="19"/>
  <c r="K108" i="19"/>
  <c r="J108" i="19"/>
  <c r="I108" i="19"/>
  <c r="H108" i="19"/>
  <c r="G108" i="19"/>
  <c r="F108" i="19"/>
  <c r="E108" i="19"/>
  <c r="D108" i="19"/>
  <c r="C108" i="19"/>
  <c r="C115" i="19" s="1"/>
  <c r="R107" i="19"/>
  <c r="Q107" i="19"/>
  <c r="P107" i="19"/>
  <c r="O107" i="19"/>
  <c r="N107" i="19"/>
  <c r="M107" i="19"/>
  <c r="L107" i="19"/>
  <c r="K107" i="19"/>
  <c r="J107" i="19"/>
  <c r="I107" i="19"/>
  <c r="H107" i="19"/>
  <c r="G107" i="19"/>
  <c r="F107" i="19"/>
  <c r="E107" i="19"/>
  <c r="D107" i="19"/>
  <c r="C107" i="19"/>
  <c r="R106" i="19"/>
  <c r="Q106" i="19"/>
  <c r="P106" i="19"/>
  <c r="O106" i="19"/>
  <c r="N106" i="19"/>
  <c r="N115" i="19" s="1"/>
  <c r="M106" i="19"/>
  <c r="L106" i="19"/>
  <c r="K106" i="19"/>
  <c r="J106" i="19"/>
  <c r="I106" i="19"/>
  <c r="H106" i="19"/>
  <c r="H115" i="19" s="1"/>
  <c r="G106" i="19"/>
  <c r="F106" i="19"/>
  <c r="E106" i="19"/>
  <c r="D106" i="19"/>
  <c r="C106" i="19"/>
  <c r="R105" i="19"/>
  <c r="Q105" i="19"/>
  <c r="P105" i="19"/>
  <c r="O105" i="19"/>
  <c r="N105" i="19"/>
  <c r="M105" i="19"/>
  <c r="L105" i="19"/>
  <c r="K105" i="19"/>
  <c r="J105" i="19"/>
  <c r="I105" i="19"/>
  <c r="H105" i="19"/>
  <c r="G105" i="19"/>
  <c r="F105" i="19"/>
  <c r="E105" i="19"/>
  <c r="C105" i="19"/>
  <c r="R104" i="19"/>
  <c r="Q104" i="19"/>
  <c r="P104" i="19"/>
  <c r="O104" i="19"/>
  <c r="O115" i="19" s="1"/>
  <c r="N104" i="19"/>
  <c r="M104" i="19"/>
  <c r="L104" i="19"/>
  <c r="K104" i="19"/>
  <c r="J104" i="19"/>
  <c r="I104" i="19"/>
  <c r="I115" i="19" s="1"/>
  <c r="H104" i="19"/>
  <c r="G104" i="19"/>
  <c r="F104" i="19"/>
  <c r="E104" i="19"/>
  <c r="D104" i="19"/>
  <c r="C104" i="19"/>
  <c r="R101" i="19"/>
  <c r="Q101" i="19"/>
  <c r="P101" i="19"/>
  <c r="N101" i="19"/>
  <c r="M101" i="19"/>
  <c r="L101" i="19"/>
  <c r="J101" i="19"/>
  <c r="I101" i="19"/>
  <c r="H101" i="19"/>
  <c r="F101" i="19"/>
  <c r="E101" i="19"/>
  <c r="D101" i="19"/>
  <c r="R87" i="19"/>
  <c r="Q87" i="19"/>
  <c r="P87" i="19"/>
  <c r="N87" i="19"/>
  <c r="M87" i="19"/>
  <c r="L87" i="19"/>
  <c r="J87" i="19"/>
  <c r="I87" i="19"/>
  <c r="H87" i="19"/>
  <c r="F87" i="19"/>
  <c r="E87" i="19"/>
  <c r="D87" i="19"/>
  <c r="R73" i="19"/>
  <c r="Q73" i="19"/>
  <c r="P73" i="19"/>
  <c r="N73" i="19"/>
  <c r="M73" i="19"/>
  <c r="L73" i="19"/>
  <c r="J73" i="19"/>
  <c r="I73" i="19"/>
  <c r="H73" i="19"/>
  <c r="F73" i="19"/>
  <c r="E73" i="19"/>
  <c r="D73" i="19"/>
  <c r="R59" i="19"/>
  <c r="Q59" i="19"/>
  <c r="P59" i="19"/>
  <c r="N59" i="19"/>
  <c r="M59" i="19"/>
  <c r="L59" i="19"/>
  <c r="J59" i="19"/>
  <c r="I59" i="19"/>
  <c r="H59" i="19"/>
  <c r="F59" i="19"/>
  <c r="E59" i="19"/>
  <c r="R45" i="19"/>
  <c r="Q45" i="19"/>
  <c r="P45" i="19"/>
  <c r="N45" i="19"/>
  <c r="M45" i="19"/>
  <c r="L45" i="19"/>
  <c r="J45" i="19"/>
  <c r="I45" i="19"/>
  <c r="H45" i="19"/>
  <c r="F45" i="19"/>
  <c r="E45" i="19"/>
  <c r="D45" i="19"/>
  <c r="R31" i="19"/>
  <c r="Q31" i="19"/>
  <c r="P31" i="19"/>
  <c r="N31" i="19"/>
  <c r="M31" i="19"/>
  <c r="L31" i="19"/>
  <c r="J31" i="19"/>
  <c r="I31" i="19"/>
  <c r="H31" i="19"/>
  <c r="F31" i="19"/>
  <c r="E31" i="19"/>
  <c r="D31" i="19"/>
  <c r="R17" i="19"/>
  <c r="Q17" i="19"/>
  <c r="P17" i="19"/>
  <c r="N17" i="19"/>
  <c r="M17" i="19"/>
  <c r="L17" i="19"/>
  <c r="J17" i="19"/>
  <c r="I17" i="19"/>
  <c r="H17" i="19"/>
  <c r="F17" i="19"/>
  <c r="E17" i="19"/>
  <c r="J131" i="17"/>
  <c r="I131" i="17"/>
  <c r="H131" i="17"/>
  <c r="G131" i="17"/>
  <c r="F131" i="17"/>
  <c r="E131" i="17"/>
  <c r="D131" i="17"/>
  <c r="C131" i="17"/>
  <c r="K131" i="17" s="1"/>
  <c r="J130" i="17"/>
  <c r="I130" i="17"/>
  <c r="H130" i="17"/>
  <c r="G130" i="17"/>
  <c r="F130" i="17"/>
  <c r="E130" i="17"/>
  <c r="D130" i="17"/>
  <c r="C130" i="17"/>
  <c r="K130" i="17" s="1"/>
  <c r="J128" i="17"/>
  <c r="I128" i="17"/>
  <c r="H128" i="17"/>
  <c r="G128" i="17"/>
  <c r="F128" i="17"/>
  <c r="E128" i="17"/>
  <c r="D128" i="17"/>
  <c r="C128" i="17"/>
  <c r="K128" i="17" s="1"/>
  <c r="J127" i="17"/>
  <c r="I127" i="17"/>
  <c r="H127" i="17"/>
  <c r="G127" i="17"/>
  <c r="F127" i="17"/>
  <c r="E127" i="17"/>
  <c r="D127" i="17"/>
  <c r="C127" i="17"/>
  <c r="K127" i="17" s="1"/>
  <c r="J126" i="17"/>
  <c r="I126" i="17"/>
  <c r="H126" i="17"/>
  <c r="G126" i="17"/>
  <c r="F126" i="17"/>
  <c r="E126" i="17"/>
  <c r="D126" i="17"/>
  <c r="C126" i="17"/>
  <c r="K126" i="17" s="1"/>
  <c r="J125" i="17"/>
  <c r="I125" i="17"/>
  <c r="H125" i="17"/>
  <c r="G125" i="17"/>
  <c r="F125" i="17"/>
  <c r="E125" i="17"/>
  <c r="D125" i="17"/>
  <c r="C125" i="17"/>
  <c r="K125" i="17" s="1"/>
  <c r="J124" i="17"/>
  <c r="I124" i="17"/>
  <c r="H124" i="17"/>
  <c r="G124" i="17"/>
  <c r="F124" i="17"/>
  <c r="E124" i="17"/>
  <c r="D124" i="17"/>
  <c r="C124" i="17"/>
  <c r="K124" i="17" s="1"/>
  <c r="J123" i="17"/>
  <c r="I123" i="17"/>
  <c r="H123" i="17"/>
  <c r="G123" i="17"/>
  <c r="F123" i="17"/>
  <c r="E123" i="17"/>
  <c r="D123" i="17"/>
  <c r="C123" i="17"/>
  <c r="K123" i="17" s="1"/>
  <c r="J122" i="17"/>
  <c r="I122" i="17"/>
  <c r="H122" i="17"/>
  <c r="G122" i="17"/>
  <c r="F122" i="17"/>
  <c r="E122" i="17"/>
  <c r="D122" i="17"/>
  <c r="C122" i="17"/>
  <c r="J121" i="17"/>
  <c r="I121" i="17"/>
  <c r="H121" i="17"/>
  <c r="G121" i="17"/>
  <c r="F121" i="17"/>
  <c r="E121" i="17"/>
  <c r="D121" i="17"/>
  <c r="C121" i="17"/>
  <c r="K121" i="17" s="1"/>
  <c r="J120" i="17"/>
  <c r="I120" i="17"/>
  <c r="H120" i="17"/>
  <c r="G120" i="17"/>
  <c r="F120" i="17"/>
  <c r="E120" i="17"/>
  <c r="D120" i="17"/>
  <c r="C120" i="17"/>
  <c r="K120" i="17" s="1"/>
  <c r="J119" i="17"/>
  <c r="I119" i="17"/>
  <c r="H119" i="17"/>
  <c r="G119" i="17"/>
  <c r="F119" i="17"/>
  <c r="E119" i="17"/>
  <c r="D119" i="17"/>
  <c r="C119" i="17"/>
  <c r="K119" i="17" s="1"/>
  <c r="J118" i="17"/>
  <c r="I118" i="17"/>
  <c r="H118" i="17"/>
  <c r="G118" i="17"/>
  <c r="F118" i="17"/>
  <c r="E118" i="17"/>
  <c r="D118" i="17"/>
  <c r="C118" i="17"/>
  <c r="K118" i="17" s="1"/>
  <c r="K115" i="17"/>
  <c r="K114" i="17"/>
  <c r="J113" i="17"/>
  <c r="I113" i="17"/>
  <c r="H113" i="17"/>
  <c r="G113" i="17"/>
  <c r="F113" i="17"/>
  <c r="E113" i="17"/>
  <c r="D113" i="17"/>
  <c r="C113" i="17"/>
  <c r="K112" i="17"/>
  <c r="K111" i="17"/>
  <c r="K110" i="17"/>
  <c r="K109" i="17"/>
  <c r="K108" i="17"/>
  <c r="K107" i="17"/>
  <c r="K106" i="17"/>
  <c r="K105" i="17"/>
  <c r="K104" i="17"/>
  <c r="K103" i="17"/>
  <c r="K102" i="17"/>
  <c r="K113" i="17" s="1"/>
  <c r="K99" i="17"/>
  <c r="K98" i="17"/>
  <c r="J97" i="17"/>
  <c r="I97" i="17"/>
  <c r="H97" i="17"/>
  <c r="G97" i="17"/>
  <c r="F97" i="17"/>
  <c r="E97" i="17"/>
  <c r="D97" i="17"/>
  <c r="C97" i="17"/>
  <c r="K96" i="17"/>
  <c r="K95" i="17"/>
  <c r="K94" i="17"/>
  <c r="K93" i="17"/>
  <c r="K92" i="17"/>
  <c r="K91" i="17"/>
  <c r="K90" i="17"/>
  <c r="K89" i="17"/>
  <c r="K88" i="17"/>
  <c r="K87" i="17"/>
  <c r="K86" i="17"/>
  <c r="K97" i="17" s="1"/>
  <c r="K83" i="17"/>
  <c r="K82" i="17"/>
  <c r="J81" i="17"/>
  <c r="I81" i="17"/>
  <c r="H81" i="17"/>
  <c r="G81" i="17"/>
  <c r="F81" i="17"/>
  <c r="E81" i="17"/>
  <c r="D81" i="17"/>
  <c r="C81" i="17"/>
  <c r="K80" i="17"/>
  <c r="K79" i="17"/>
  <c r="K78" i="17"/>
  <c r="K77" i="17"/>
  <c r="K76" i="17"/>
  <c r="K75" i="17"/>
  <c r="K74" i="17"/>
  <c r="K73" i="17"/>
  <c r="K72" i="17"/>
  <c r="K71" i="17"/>
  <c r="K70" i="17"/>
  <c r="K81" i="17" s="1"/>
  <c r="K67" i="17"/>
  <c r="K66" i="17"/>
  <c r="J65" i="17"/>
  <c r="I65" i="17"/>
  <c r="H65" i="17"/>
  <c r="G65" i="17"/>
  <c r="F65" i="17"/>
  <c r="E65" i="17"/>
  <c r="D65" i="17"/>
  <c r="C65" i="17"/>
  <c r="K64" i="17"/>
  <c r="K63" i="17"/>
  <c r="K62" i="17"/>
  <c r="K61" i="17"/>
  <c r="K60" i="17"/>
  <c r="K59" i="17"/>
  <c r="K58" i="17"/>
  <c r="K57" i="17"/>
  <c r="K56" i="17"/>
  <c r="K55" i="17"/>
  <c r="K54" i="17"/>
  <c r="K65" i="17" s="1"/>
  <c r="K51" i="17"/>
  <c r="K50" i="17"/>
  <c r="J49" i="17"/>
  <c r="I49" i="17"/>
  <c r="H49" i="17"/>
  <c r="G49" i="17"/>
  <c r="F49" i="17"/>
  <c r="E49" i="17"/>
  <c r="D49" i="17"/>
  <c r="C49" i="17"/>
  <c r="K48" i="17"/>
  <c r="K47" i="17"/>
  <c r="K46" i="17"/>
  <c r="K45" i="17"/>
  <c r="K44" i="17"/>
  <c r="K43" i="17"/>
  <c r="K42" i="17"/>
  <c r="K41" i="17"/>
  <c r="K40" i="17"/>
  <c r="K39" i="17"/>
  <c r="K38" i="17"/>
  <c r="K49" i="17" s="1"/>
  <c r="K35" i="17"/>
  <c r="K34" i="17"/>
  <c r="J33" i="17"/>
  <c r="I33" i="17"/>
  <c r="H33" i="17"/>
  <c r="G33" i="17"/>
  <c r="F33" i="17"/>
  <c r="E33" i="17"/>
  <c r="D33" i="17"/>
  <c r="C33" i="17"/>
  <c r="K32" i="17"/>
  <c r="K31" i="17"/>
  <c r="K30" i="17"/>
  <c r="K29" i="17"/>
  <c r="K28" i="17"/>
  <c r="K27" i="17"/>
  <c r="K24" i="17"/>
  <c r="K23" i="17"/>
  <c r="K22" i="17"/>
  <c r="K33" i="17" s="1"/>
  <c r="K19" i="17"/>
  <c r="K18" i="17"/>
  <c r="J17" i="17"/>
  <c r="I17" i="17"/>
  <c r="I129" i="17" s="1"/>
  <c r="H17" i="17"/>
  <c r="H129" i="17" s="1"/>
  <c r="G17" i="17"/>
  <c r="F17" i="17"/>
  <c r="E17" i="17"/>
  <c r="D17" i="17"/>
  <c r="C17" i="17"/>
  <c r="C129" i="17" s="1"/>
  <c r="K16" i="17"/>
  <c r="K15" i="17"/>
  <c r="K14" i="17"/>
  <c r="K13" i="17"/>
  <c r="K12" i="17"/>
  <c r="K11" i="17"/>
  <c r="K10" i="17"/>
  <c r="K9" i="17"/>
  <c r="K8" i="17"/>
  <c r="K7" i="17"/>
  <c r="K6" i="17"/>
  <c r="K17" i="17" s="1"/>
  <c r="B15" i="28"/>
  <c r="C15" i="28" s="1"/>
  <c r="J86" i="14"/>
  <c r="I86" i="14"/>
  <c r="H86" i="14"/>
  <c r="G86" i="14"/>
  <c r="F86" i="14"/>
  <c r="E86" i="14"/>
  <c r="D86" i="14"/>
  <c r="C86" i="14"/>
  <c r="K86" i="14" s="1"/>
  <c r="J85" i="14"/>
  <c r="I85" i="14"/>
  <c r="H85" i="14"/>
  <c r="G85" i="14"/>
  <c r="F85" i="14"/>
  <c r="E85" i="14"/>
  <c r="D85" i="14"/>
  <c r="C85" i="14"/>
  <c r="K85" i="14" s="1"/>
  <c r="J84" i="14"/>
  <c r="I84" i="14"/>
  <c r="H84" i="14"/>
  <c r="G84" i="14"/>
  <c r="F84" i="14"/>
  <c r="E84" i="14"/>
  <c r="D84" i="14"/>
  <c r="C84" i="14"/>
  <c r="K84" i="14" s="1"/>
  <c r="J83" i="14"/>
  <c r="I83" i="14"/>
  <c r="H83" i="14"/>
  <c r="G83" i="14"/>
  <c r="F83" i="14"/>
  <c r="E83" i="14"/>
  <c r="D83" i="14"/>
  <c r="C83" i="14"/>
  <c r="K83" i="14" s="1"/>
  <c r="J82" i="14"/>
  <c r="I82" i="14"/>
  <c r="H82" i="14"/>
  <c r="G82" i="14"/>
  <c r="F82" i="14"/>
  <c r="E82" i="14"/>
  <c r="D82" i="14"/>
  <c r="C82" i="14"/>
  <c r="K82" i="14" s="1"/>
  <c r="J81" i="14"/>
  <c r="I81" i="14"/>
  <c r="H81" i="14"/>
  <c r="G81" i="14"/>
  <c r="F81" i="14"/>
  <c r="E81" i="14"/>
  <c r="D81" i="14"/>
  <c r="C81" i="14"/>
  <c r="K81" i="14" s="1"/>
  <c r="J80" i="14"/>
  <c r="I80" i="14"/>
  <c r="H80" i="14"/>
  <c r="G80" i="14"/>
  <c r="F80" i="14"/>
  <c r="E80" i="14"/>
  <c r="D80" i="14"/>
  <c r="C80" i="14"/>
  <c r="J79" i="14"/>
  <c r="I79" i="14"/>
  <c r="H79" i="14"/>
  <c r="G79" i="14"/>
  <c r="F79" i="14"/>
  <c r="E79" i="14"/>
  <c r="D79" i="14"/>
  <c r="C79" i="14"/>
  <c r="J78" i="14"/>
  <c r="I78" i="14"/>
  <c r="H78" i="14"/>
  <c r="G78" i="14"/>
  <c r="F78" i="14"/>
  <c r="E78" i="14"/>
  <c r="D78" i="14"/>
  <c r="C78" i="14"/>
  <c r="K78" i="14" s="1"/>
  <c r="J77" i="14"/>
  <c r="I77" i="14"/>
  <c r="H77" i="14"/>
  <c r="G77" i="14"/>
  <c r="F77" i="14"/>
  <c r="E77" i="14"/>
  <c r="D77" i="14"/>
  <c r="C77" i="14"/>
  <c r="K77" i="14" s="1"/>
  <c r="J76" i="14"/>
  <c r="I76" i="14"/>
  <c r="H76" i="14"/>
  <c r="G76" i="14"/>
  <c r="F76" i="14"/>
  <c r="E76" i="14"/>
  <c r="D76" i="14"/>
  <c r="C76" i="14"/>
  <c r="K76" i="14" s="1"/>
  <c r="J73" i="14"/>
  <c r="I73" i="14"/>
  <c r="H73" i="14"/>
  <c r="G73" i="14"/>
  <c r="F73" i="14"/>
  <c r="E73" i="14"/>
  <c r="D73" i="14"/>
  <c r="C73" i="14"/>
  <c r="K72" i="14"/>
  <c r="K71" i="14"/>
  <c r="K70" i="14"/>
  <c r="K69" i="14"/>
  <c r="K68" i="14"/>
  <c r="K67" i="14"/>
  <c r="K66" i="14"/>
  <c r="K65" i="14"/>
  <c r="K64" i="14"/>
  <c r="K63" i="14"/>
  <c r="K62" i="14"/>
  <c r="K73" i="14" s="1"/>
  <c r="J59" i="14"/>
  <c r="I59" i="14"/>
  <c r="H59" i="14"/>
  <c r="G59" i="14"/>
  <c r="F59" i="14"/>
  <c r="E59" i="14"/>
  <c r="D59" i="14"/>
  <c r="C59" i="14"/>
  <c r="K58" i="14"/>
  <c r="K57" i="14"/>
  <c r="K56" i="14"/>
  <c r="K55" i="14"/>
  <c r="K54" i="14"/>
  <c r="K53" i="14"/>
  <c r="K52" i="14"/>
  <c r="K51" i="14"/>
  <c r="K50" i="14"/>
  <c r="K49" i="14"/>
  <c r="K48" i="14"/>
  <c r="K59" i="14" s="1"/>
  <c r="J45" i="14"/>
  <c r="I45" i="14"/>
  <c r="H45" i="14"/>
  <c r="G45" i="14"/>
  <c r="F45" i="14"/>
  <c r="E45" i="14"/>
  <c r="D45" i="14"/>
  <c r="C45" i="14"/>
  <c r="K44" i="14"/>
  <c r="K43" i="14"/>
  <c r="K42" i="14"/>
  <c r="K41" i="14"/>
  <c r="K40" i="14"/>
  <c r="K39" i="14"/>
  <c r="K38" i="14"/>
  <c r="K37" i="14"/>
  <c r="K36" i="14"/>
  <c r="K35" i="14"/>
  <c r="K34" i="14"/>
  <c r="K45" i="14" s="1"/>
  <c r="J31" i="14"/>
  <c r="I31" i="14"/>
  <c r="H31" i="14"/>
  <c r="G31" i="14"/>
  <c r="G87" i="14" s="1"/>
  <c r="F31" i="14"/>
  <c r="F87" i="14" s="1"/>
  <c r="E31" i="14"/>
  <c r="D31" i="14"/>
  <c r="C31" i="14"/>
  <c r="K30" i="14"/>
  <c r="K29" i="14"/>
  <c r="K28" i="14"/>
  <c r="K27" i="14"/>
  <c r="K26" i="14"/>
  <c r="K25" i="14"/>
  <c r="K22" i="14"/>
  <c r="K21" i="14"/>
  <c r="K20" i="14"/>
  <c r="K31" i="14" s="1"/>
  <c r="J17" i="14"/>
  <c r="I17" i="14"/>
  <c r="H17" i="14"/>
  <c r="H87" i="14" s="1"/>
  <c r="G17" i="14"/>
  <c r="F17" i="14"/>
  <c r="E17" i="14"/>
  <c r="E87" i="14" s="1"/>
  <c r="D17" i="14"/>
  <c r="C17" i="14"/>
  <c r="K16" i="14"/>
  <c r="K15" i="14"/>
  <c r="K14" i="14"/>
  <c r="K13" i="14"/>
  <c r="K12" i="14"/>
  <c r="K11" i="14"/>
  <c r="K10" i="14"/>
  <c r="K9" i="14"/>
  <c r="K8" i="14"/>
  <c r="K7" i="14"/>
  <c r="K6" i="14"/>
  <c r="K17" i="14" s="1"/>
  <c r="J131" i="47"/>
  <c r="I131" i="47"/>
  <c r="H131" i="47"/>
  <c r="G131" i="47"/>
  <c r="F131" i="47"/>
  <c r="E131" i="47"/>
  <c r="K131" i="47" s="1"/>
  <c r="D131" i="47"/>
  <c r="C131" i="47"/>
  <c r="J130" i="47"/>
  <c r="I130" i="47"/>
  <c r="H130" i="47"/>
  <c r="G130" i="47"/>
  <c r="F130" i="47"/>
  <c r="E130" i="47"/>
  <c r="D130" i="47"/>
  <c r="K130" i="47" s="1"/>
  <c r="C130" i="47"/>
  <c r="J128" i="47"/>
  <c r="I128" i="47"/>
  <c r="H128" i="47"/>
  <c r="G128" i="47"/>
  <c r="F128" i="47"/>
  <c r="E128" i="47"/>
  <c r="D128" i="47"/>
  <c r="K128" i="47" s="1"/>
  <c r="C128" i="47"/>
  <c r="J127" i="47"/>
  <c r="I127" i="47"/>
  <c r="H127" i="47"/>
  <c r="G127" i="47"/>
  <c r="F127" i="47"/>
  <c r="E127" i="47"/>
  <c r="K127" i="47" s="1"/>
  <c r="D127" i="47"/>
  <c r="C127" i="47"/>
  <c r="J126" i="47"/>
  <c r="I126" i="47"/>
  <c r="H126" i="47"/>
  <c r="G126" i="47"/>
  <c r="F126" i="47"/>
  <c r="E126" i="47"/>
  <c r="D126" i="47"/>
  <c r="K126" i="47" s="1"/>
  <c r="C126" i="47"/>
  <c r="J125" i="47"/>
  <c r="I125" i="47"/>
  <c r="H125" i="47"/>
  <c r="G125" i="47"/>
  <c r="F125" i="47"/>
  <c r="E125" i="47"/>
  <c r="K125" i="47" s="1"/>
  <c r="D125" i="47"/>
  <c r="C125" i="47"/>
  <c r="J124" i="47"/>
  <c r="I124" i="47"/>
  <c r="H124" i="47"/>
  <c r="G124" i="47"/>
  <c r="F124" i="47"/>
  <c r="E124" i="47"/>
  <c r="D124" i="47"/>
  <c r="K124" i="47" s="1"/>
  <c r="C124" i="47"/>
  <c r="J123" i="47"/>
  <c r="I123" i="47"/>
  <c r="H123" i="47"/>
  <c r="G123" i="47"/>
  <c r="F123" i="47"/>
  <c r="E123" i="47"/>
  <c r="K123" i="47" s="1"/>
  <c r="D123" i="47"/>
  <c r="C123" i="47"/>
  <c r="J122" i="47"/>
  <c r="I122" i="47"/>
  <c r="H122" i="47"/>
  <c r="G122" i="47"/>
  <c r="F122" i="47"/>
  <c r="E122" i="47"/>
  <c r="D122" i="47"/>
  <c r="K122" i="47" s="1"/>
  <c r="C122" i="47"/>
  <c r="J121" i="47"/>
  <c r="I121" i="47"/>
  <c r="H121" i="47"/>
  <c r="G121" i="47"/>
  <c r="F121" i="47"/>
  <c r="E121" i="47"/>
  <c r="K121" i="47" s="1"/>
  <c r="D121" i="47"/>
  <c r="C121" i="47"/>
  <c r="J120" i="47"/>
  <c r="I120" i="47"/>
  <c r="H120" i="47"/>
  <c r="G120" i="47"/>
  <c r="F120" i="47"/>
  <c r="E120" i="47"/>
  <c r="D120" i="47"/>
  <c r="K120" i="47" s="1"/>
  <c r="C120" i="47"/>
  <c r="J119" i="47"/>
  <c r="I119" i="47"/>
  <c r="H119" i="47"/>
  <c r="G119" i="47"/>
  <c r="F119" i="47"/>
  <c r="E119" i="47"/>
  <c r="K119" i="47" s="1"/>
  <c r="D119" i="47"/>
  <c r="C119" i="47"/>
  <c r="J118" i="47"/>
  <c r="I118" i="47"/>
  <c r="H118" i="47"/>
  <c r="G118" i="47"/>
  <c r="F118" i="47"/>
  <c r="E118" i="47"/>
  <c r="D118" i="47"/>
  <c r="K118" i="47" s="1"/>
  <c r="C118" i="47"/>
  <c r="K115" i="47"/>
  <c r="K114" i="47"/>
  <c r="J113" i="47"/>
  <c r="I113" i="47"/>
  <c r="H113" i="47"/>
  <c r="G113" i="47"/>
  <c r="F113" i="47"/>
  <c r="E113" i="47"/>
  <c r="D113" i="47"/>
  <c r="C113" i="47"/>
  <c r="K112" i="47"/>
  <c r="K111" i="47"/>
  <c r="K110" i="47"/>
  <c r="K109" i="47"/>
  <c r="K108" i="47"/>
  <c r="K107" i="47"/>
  <c r="K106" i="47"/>
  <c r="K105" i="47"/>
  <c r="K104" i="47"/>
  <c r="K103" i="47"/>
  <c r="K102" i="47"/>
  <c r="K113" i="47" s="1"/>
  <c r="K99" i="47"/>
  <c r="K98" i="47"/>
  <c r="J97" i="47"/>
  <c r="I97" i="47"/>
  <c r="H97" i="47"/>
  <c r="G97" i="47"/>
  <c r="F97" i="47"/>
  <c r="E97" i="47"/>
  <c r="D97" i="47"/>
  <c r="C97" i="47"/>
  <c r="K96" i="47"/>
  <c r="K95" i="47"/>
  <c r="K94" i="47"/>
  <c r="K93" i="47"/>
  <c r="K92" i="47"/>
  <c r="K91" i="47"/>
  <c r="K90" i="47"/>
  <c r="K89" i="47"/>
  <c r="K88" i="47"/>
  <c r="K87" i="47"/>
  <c r="K97" i="47" s="1"/>
  <c r="K86" i="47"/>
  <c r="K83" i="47"/>
  <c r="K82" i="47"/>
  <c r="J81" i="47"/>
  <c r="I81" i="47"/>
  <c r="H81" i="47"/>
  <c r="G81" i="47"/>
  <c r="F81" i="47"/>
  <c r="E81" i="47"/>
  <c r="D81" i="47"/>
  <c r="C81" i="47"/>
  <c r="K80" i="47"/>
  <c r="K79" i="47"/>
  <c r="K78" i="47"/>
  <c r="K77" i="47"/>
  <c r="K76" i="47"/>
  <c r="K75" i="47"/>
  <c r="K74" i="47"/>
  <c r="K73" i="47"/>
  <c r="K72" i="47"/>
  <c r="K71" i="47"/>
  <c r="K81" i="47" s="1"/>
  <c r="K70" i="47"/>
  <c r="K67" i="47"/>
  <c r="K66" i="47"/>
  <c r="J65" i="47"/>
  <c r="I65" i="47"/>
  <c r="H65" i="47"/>
  <c r="G65" i="47"/>
  <c r="F65" i="47"/>
  <c r="E65" i="47"/>
  <c r="D65" i="47"/>
  <c r="C65" i="47"/>
  <c r="K64" i="47"/>
  <c r="K63" i="47"/>
  <c r="K62" i="47"/>
  <c r="K61" i="47"/>
  <c r="K60" i="47"/>
  <c r="K59" i="47"/>
  <c r="K58" i="47"/>
  <c r="K57" i="47"/>
  <c r="K56" i="47"/>
  <c r="K55" i="47"/>
  <c r="K54" i="47"/>
  <c r="K65" i="47" s="1"/>
  <c r="K51" i="47"/>
  <c r="K50" i="47"/>
  <c r="J49" i="47"/>
  <c r="I49" i="47"/>
  <c r="H49" i="47"/>
  <c r="H129" i="47" s="1"/>
  <c r="G49" i="47"/>
  <c r="F49" i="47"/>
  <c r="E49" i="47"/>
  <c r="D49" i="47"/>
  <c r="C49" i="47"/>
  <c r="K48" i="47"/>
  <c r="K47" i="47"/>
  <c r="K46" i="47"/>
  <c r="K45" i="47"/>
  <c r="K44" i="47"/>
  <c r="K43" i="47"/>
  <c r="K42" i="47"/>
  <c r="K41" i="47"/>
  <c r="K40" i="47"/>
  <c r="K39" i="47"/>
  <c r="K49" i="47" s="1"/>
  <c r="K38" i="47"/>
  <c r="K35" i="47"/>
  <c r="K34" i="47"/>
  <c r="J33" i="47"/>
  <c r="I33" i="47"/>
  <c r="H33" i="47"/>
  <c r="G33" i="47"/>
  <c r="F33" i="47"/>
  <c r="F129" i="47" s="1"/>
  <c r="E33" i="47"/>
  <c r="E129" i="47" s="1"/>
  <c r="D33" i="47"/>
  <c r="C33" i="47"/>
  <c r="K32" i="47"/>
  <c r="K31" i="47"/>
  <c r="K30" i="47"/>
  <c r="K29" i="47"/>
  <c r="K28" i="47"/>
  <c r="K27" i="47"/>
  <c r="K26" i="47"/>
  <c r="K25" i="47"/>
  <c r="K24" i="47"/>
  <c r="K23" i="47"/>
  <c r="K33" i="47" s="1"/>
  <c r="K22" i="47"/>
  <c r="K19" i="47"/>
  <c r="K18" i="47"/>
  <c r="J17" i="47"/>
  <c r="J129" i="47" s="1"/>
  <c r="I17" i="47"/>
  <c r="I129" i="47" s="1"/>
  <c r="H17" i="47"/>
  <c r="G17" i="47"/>
  <c r="G129" i="47" s="1"/>
  <c r="F17" i="47"/>
  <c r="E17" i="47"/>
  <c r="D17" i="47"/>
  <c r="D129" i="47" s="1"/>
  <c r="C17" i="47"/>
  <c r="C129" i="47" s="1"/>
  <c r="K16" i="47"/>
  <c r="K15" i="47"/>
  <c r="K14" i="47"/>
  <c r="K13" i="47"/>
  <c r="K12" i="47"/>
  <c r="K11" i="47"/>
  <c r="K10" i="47"/>
  <c r="K9" i="47"/>
  <c r="K8" i="47"/>
  <c r="K7" i="47"/>
  <c r="K6" i="47"/>
  <c r="K17" i="47" s="1"/>
  <c r="J86" i="59"/>
  <c r="I86" i="59"/>
  <c r="H86" i="59"/>
  <c r="G86" i="59"/>
  <c r="F86" i="59"/>
  <c r="E86" i="59"/>
  <c r="D86" i="59"/>
  <c r="C86" i="59"/>
  <c r="K86" i="59" s="1"/>
  <c r="J85" i="59"/>
  <c r="I85" i="59"/>
  <c r="H85" i="59"/>
  <c r="G85" i="59"/>
  <c r="F85" i="59"/>
  <c r="E85" i="59"/>
  <c r="K85" i="59" s="1"/>
  <c r="D85" i="59"/>
  <c r="C85" i="59"/>
  <c r="J84" i="59"/>
  <c r="I84" i="59"/>
  <c r="H84" i="59"/>
  <c r="G84" i="59"/>
  <c r="F84" i="59"/>
  <c r="E84" i="59"/>
  <c r="D84" i="59"/>
  <c r="C84" i="59"/>
  <c r="K84" i="59" s="1"/>
  <c r="J83" i="59"/>
  <c r="I83" i="59"/>
  <c r="H83" i="59"/>
  <c r="G83" i="59"/>
  <c r="F83" i="59"/>
  <c r="E83" i="59"/>
  <c r="K83" i="59" s="1"/>
  <c r="D83" i="59"/>
  <c r="C83" i="59"/>
  <c r="J82" i="59"/>
  <c r="I82" i="59"/>
  <c r="H82" i="59"/>
  <c r="G82" i="59"/>
  <c r="F82" i="59"/>
  <c r="E82" i="59"/>
  <c r="D82" i="59"/>
  <c r="C82" i="59"/>
  <c r="K82" i="59" s="1"/>
  <c r="J81" i="59"/>
  <c r="I81" i="59"/>
  <c r="H81" i="59"/>
  <c r="G81" i="59"/>
  <c r="F81" i="59"/>
  <c r="E81" i="59"/>
  <c r="K81" i="59" s="1"/>
  <c r="D81" i="59"/>
  <c r="C81" i="59"/>
  <c r="J80" i="59"/>
  <c r="I80" i="59"/>
  <c r="H80" i="59"/>
  <c r="G80" i="59"/>
  <c r="F80" i="59"/>
  <c r="E80" i="59"/>
  <c r="D80" i="59"/>
  <c r="C80" i="59"/>
  <c r="J79" i="59"/>
  <c r="I79" i="59"/>
  <c r="H79" i="59"/>
  <c r="G79" i="59"/>
  <c r="F79" i="59"/>
  <c r="E79" i="59"/>
  <c r="D79" i="59"/>
  <c r="C79" i="59"/>
  <c r="J78" i="59"/>
  <c r="I78" i="59"/>
  <c r="H78" i="59"/>
  <c r="G78" i="59"/>
  <c r="F78" i="59"/>
  <c r="E78" i="59"/>
  <c r="D78" i="59"/>
  <c r="C78" i="59"/>
  <c r="K78" i="59" s="1"/>
  <c r="J77" i="59"/>
  <c r="I77" i="59"/>
  <c r="H77" i="59"/>
  <c r="G77" i="59"/>
  <c r="F77" i="59"/>
  <c r="E77" i="59"/>
  <c r="K77" i="59" s="1"/>
  <c r="D77" i="59"/>
  <c r="C77" i="59"/>
  <c r="J76" i="59"/>
  <c r="I76" i="59"/>
  <c r="H76" i="59"/>
  <c r="G76" i="59"/>
  <c r="F76" i="59"/>
  <c r="E76" i="59"/>
  <c r="D76" i="59"/>
  <c r="C76" i="59"/>
  <c r="K76" i="59" s="1"/>
  <c r="J73" i="59"/>
  <c r="I73" i="59"/>
  <c r="H73" i="59"/>
  <c r="G73" i="59"/>
  <c r="F73" i="59"/>
  <c r="E73" i="59"/>
  <c r="D73" i="59"/>
  <c r="C73" i="59"/>
  <c r="K72" i="59"/>
  <c r="K71" i="59"/>
  <c r="K70" i="59"/>
  <c r="K69" i="59"/>
  <c r="K68" i="59"/>
  <c r="K67" i="59"/>
  <c r="K66" i="59"/>
  <c r="K65" i="59"/>
  <c r="K64" i="59"/>
  <c r="K63" i="59"/>
  <c r="K73" i="59" s="1"/>
  <c r="K62" i="59"/>
  <c r="J59" i="59"/>
  <c r="I59" i="59"/>
  <c r="H59" i="59"/>
  <c r="G59" i="59"/>
  <c r="F59" i="59"/>
  <c r="E59" i="59"/>
  <c r="D59" i="59"/>
  <c r="C59" i="59"/>
  <c r="K58" i="59"/>
  <c r="K57" i="59"/>
  <c r="K56" i="59"/>
  <c r="K55" i="59"/>
  <c r="K54" i="59"/>
  <c r="K53" i="59"/>
  <c r="K52" i="59"/>
  <c r="K51" i="59"/>
  <c r="K50" i="59"/>
  <c r="K49" i="59"/>
  <c r="K48" i="59"/>
  <c r="K59" i="59" s="1"/>
  <c r="J45" i="59"/>
  <c r="I45" i="59"/>
  <c r="H45" i="59"/>
  <c r="G45" i="59"/>
  <c r="F45" i="59"/>
  <c r="E45" i="59"/>
  <c r="D45" i="59"/>
  <c r="C45" i="59"/>
  <c r="K44" i="59"/>
  <c r="K43" i="59"/>
  <c r="K42" i="59"/>
  <c r="K41" i="59"/>
  <c r="K40" i="59"/>
  <c r="K39" i="59"/>
  <c r="K38" i="59"/>
  <c r="K37" i="59"/>
  <c r="K36" i="59"/>
  <c r="K35" i="59"/>
  <c r="K34" i="59"/>
  <c r="K45" i="59" s="1"/>
  <c r="J31" i="59"/>
  <c r="I31" i="59"/>
  <c r="H31" i="59"/>
  <c r="G31" i="59"/>
  <c r="F31" i="59"/>
  <c r="F87" i="59" s="1"/>
  <c r="E31" i="59"/>
  <c r="D31" i="59"/>
  <c r="C31" i="59"/>
  <c r="K30" i="59"/>
  <c r="K29" i="59"/>
  <c r="K28" i="59"/>
  <c r="K27" i="59"/>
  <c r="K26" i="59"/>
  <c r="K25" i="59"/>
  <c r="K22" i="59"/>
  <c r="K21" i="59"/>
  <c r="K31" i="59" s="1"/>
  <c r="K20" i="59"/>
  <c r="J17" i="59"/>
  <c r="J87" i="59" s="1"/>
  <c r="I17" i="59"/>
  <c r="I87" i="59" s="1"/>
  <c r="H17" i="59"/>
  <c r="G17" i="59"/>
  <c r="F17" i="59"/>
  <c r="E17" i="59"/>
  <c r="E87" i="59" s="1"/>
  <c r="D17" i="59"/>
  <c r="D87" i="59" s="1"/>
  <c r="C17" i="59"/>
  <c r="C87" i="59" s="1"/>
  <c r="K16" i="59"/>
  <c r="K15" i="59"/>
  <c r="K14" i="59"/>
  <c r="K13" i="59"/>
  <c r="K12" i="59"/>
  <c r="K11" i="59"/>
  <c r="K10" i="59"/>
  <c r="K9" i="59"/>
  <c r="K8" i="59"/>
  <c r="K7" i="59"/>
  <c r="K6" i="59"/>
  <c r="K17" i="59" s="1"/>
  <c r="J114" i="1"/>
  <c r="I114" i="1"/>
  <c r="H114" i="1"/>
  <c r="G114" i="1"/>
  <c r="F114" i="1"/>
  <c r="E114" i="1"/>
  <c r="D114" i="1"/>
  <c r="C114" i="1"/>
  <c r="K114" i="1" s="1"/>
  <c r="J113" i="1"/>
  <c r="I113" i="1"/>
  <c r="H113" i="1"/>
  <c r="G113" i="1"/>
  <c r="F113" i="1"/>
  <c r="E113" i="1"/>
  <c r="K113" i="1" s="1"/>
  <c r="D113" i="1"/>
  <c r="C113" i="1"/>
  <c r="J112" i="1"/>
  <c r="I112" i="1"/>
  <c r="H112" i="1"/>
  <c r="G112" i="1"/>
  <c r="F112" i="1"/>
  <c r="E112" i="1"/>
  <c r="D112" i="1"/>
  <c r="C112" i="1"/>
  <c r="K112" i="1" s="1"/>
  <c r="J111" i="1"/>
  <c r="I111" i="1"/>
  <c r="H111" i="1"/>
  <c r="G111" i="1"/>
  <c r="F111" i="1"/>
  <c r="E111" i="1"/>
  <c r="K111" i="1" s="1"/>
  <c r="D111" i="1"/>
  <c r="C111" i="1"/>
  <c r="J110" i="1"/>
  <c r="I110" i="1"/>
  <c r="H110" i="1"/>
  <c r="G110" i="1"/>
  <c r="F110" i="1"/>
  <c r="E110" i="1"/>
  <c r="D110" i="1"/>
  <c r="C110" i="1"/>
  <c r="K110" i="1" s="1"/>
  <c r="J109" i="1"/>
  <c r="I109" i="1"/>
  <c r="H109" i="1"/>
  <c r="G109" i="1"/>
  <c r="F109" i="1"/>
  <c r="E109" i="1"/>
  <c r="K109" i="1" s="1"/>
  <c r="D109" i="1"/>
  <c r="C109" i="1"/>
  <c r="J108" i="1"/>
  <c r="I108" i="1"/>
  <c r="H108" i="1"/>
  <c r="G108" i="1"/>
  <c r="F108" i="1"/>
  <c r="E108" i="1"/>
  <c r="D108" i="1"/>
  <c r="C108" i="1"/>
  <c r="J107" i="1"/>
  <c r="I107" i="1"/>
  <c r="H107" i="1"/>
  <c r="G107" i="1"/>
  <c r="F107" i="1"/>
  <c r="E107" i="1"/>
  <c r="D107" i="1"/>
  <c r="C107" i="1"/>
  <c r="J106" i="1"/>
  <c r="I106" i="1"/>
  <c r="H106" i="1"/>
  <c r="G106" i="1"/>
  <c r="F106" i="1"/>
  <c r="E106" i="1"/>
  <c r="D106" i="1"/>
  <c r="C106" i="1"/>
  <c r="K106" i="1" s="1"/>
  <c r="J105" i="1"/>
  <c r="I105" i="1"/>
  <c r="H105" i="1"/>
  <c r="G105" i="1"/>
  <c r="F105" i="1"/>
  <c r="E105" i="1"/>
  <c r="K105" i="1" s="1"/>
  <c r="D105" i="1"/>
  <c r="C105" i="1"/>
  <c r="J104" i="1"/>
  <c r="I104" i="1"/>
  <c r="H104" i="1"/>
  <c r="G104" i="1"/>
  <c r="F104" i="1"/>
  <c r="E104" i="1"/>
  <c r="D104" i="1"/>
  <c r="C104" i="1"/>
  <c r="K104" i="1" s="1"/>
  <c r="J101" i="1"/>
  <c r="I101" i="1"/>
  <c r="H101" i="1"/>
  <c r="G101" i="1"/>
  <c r="F101" i="1"/>
  <c r="E101" i="1"/>
  <c r="D101" i="1"/>
  <c r="C101" i="1"/>
  <c r="K100" i="1"/>
  <c r="K99" i="1"/>
  <c r="K98" i="1"/>
  <c r="K97" i="1"/>
  <c r="K96" i="1"/>
  <c r="K95" i="1"/>
  <c r="K94" i="1"/>
  <c r="K93" i="1"/>
  <c r="K92" i="1"/>
  <c r="K91" i="1"/>
  <c r="K101" i="1" s="1"/>
  <c r="K90" i="1"/>
  <c r="J87" i="1"/>
  <c r="I87" i="1"/>
  <c r="H87" i="1"/>
  <c r="G87" i="1"/>
  <c r="F87" i="1"/>
  <c r="E87" i="1"/>
  <c r="D87" i="1"/>
  <c r="C87" i="1"/>
  <c r="K86" i="1"/>
  <c r="K85" i="1"/>
  <c r="K84" i="1"/>
  <c r="K83" i="1"/>
  <c r="K82" i="1"/>
  <c r="K81" i="1"/>
  <c r="K80" i="1"/>
  <c r="K79" i="1"/>
  <c r="K78" i="1"/>
  <c r="K77" i="1"/>
  <c r="K76" i="1"/>
  <c r="K87" i="1" s="1"/>
  <c r="J73" i="1"/>
  <c r="I73" i="1"/>
  <c r="H73" i="1"/>
  <c r="G73" i="1"/>
  <c r="F73" i="1"/>
  <c r="E73" i="1"/>
  <c r="D73" i="1"/>
  <c r="C73" i="1"/>
  <c r="K72" i="1"/>
  <c r="K71" i="1"/>
  <c r="K70" i="1"/>
  <c r="K69" i="1"/>
  <c r="K68" i="1"/>
  <c r="K67" i="1"/>
  <c r="K66" i="1"/>
  <c r="K65" i="1"/>
  <c r="K64" i="1"/>
  <c r="K63" i="1"/>
  <c r="K62" i="1"/>
  <c r="K73" i="1" s="1"/>
  <c r="J59" i="1"/>
  <c r="I59" i="1"/>
  <c r="H59" i="1"/>
  <c r="G59" i="1"/>
  <c r="F59" i="1"/>
  <c r="E59" i="1"/>
  <c r="D59" i="1"/>
  <c r="C59" i="1"/>
  <c r="K58" i="1"/>
  <c r="K57" i="1"/>
  <c r="K56" i="1"/>
  <c r="K55" i="1"/>
  <c r="K54" i="1"/>
  <c r="K53" i="1"/>
  <c r="K52" i="1"/>
  <c r="K51" i="1"/>
  <c r="K50" i="1"/>
  <c r="K49" i="1"/>
  <c r="K59" i="1" s="1"/>
  <c r="K48" i="1"/>
  <c r="J45" i="1"/>
  <c r="I45" i="1"/>
  <c r="H45" i="1"/>
  <c r="G45" i="1"/>
  <c r="F45" i="1"/>
  <c r="E45" i="1"/>
  <c r="D45" i="1"/>
  <c r="C45" i="1"/>
  <c r="K44" i="1"/>
  <c r="K43" i="1"/>
  <c r="K42" i="1"/>
  <c r="K41" i="1"/>
  <c r="K40" i="1"/>
  <c r="K39" i="1"/>
  <c r="K38" i="1"/>
  <c r="K37" i="1"/>
  <c r="K36" i="1"/>
  <c r="K35" i="1"/>
  <c r="K34" i="1"/>
  <c r="K45" i="1" s="1"/>
  <c r="J31" i="1"/>
  <c r="I31" i="1"/>
  <c r="H31" i="1"/>
  <c r="G31" i="1"/>
  <c r="F31" i="1"/>
  <c r="E31" i="1"/>
  <c r="D31" i="1"/>
  <c r="C31" i="1"/>
  <c r="K30" i="1"/>
  <c r="K29" i="1"/>
  <c r="K28" i="1"/>
  <c r="K27" i="1"/>
  <c r="K26" i="1"/>
  <c r="K25" i="1"/>
  <c r="K22" i="1"/>
  <c r="K21" i="1"/>
  <c r="K20" i="1"/>
  <c r="K31" i="1" s="1"/>
  <c r="J17" i="1"/>
  <c r="J115" i="1" s="1"/>
  <c r="I17" i="1"/>
  <c r="H17" i="1"/>
  <c r="G17" i="1"/>
  <c r="F17" i="1"/>
  <c r="E17" i="1"/>
  <c r="D17" i="1"/>
  <c r="D115" i="1" s="1"/>
  <c r="C17" i="1"/>
  <c r="C115" i="1" s="1"/>
  <c r="K16" i="1"/>
  <c r="K15" i="1"/>
  <c r="K14" i="1"/>
  <c r="K13" i="1"/>
  <c r="K12" i="1"/>
  <c r="K11" i="1"/>
  <c r="K10" i="1"/>
  <c r="K9" i="1"/>
  <c r="K8" i="1"/>
  <c r="K7" i="1"/>
  <c r="K17" i="1" s="1"/>
  <c r="K6" i="1"/>
  <c r="E115" i="19" l="1"/>
  <c r="K115" i="19"/>
  <c r="Q115" i="19"/>
  <c r="D115" i="19"/>
  <c r="J115" i="19"/>
  <c r="P115" i="19"/>
  <c r="L115" i="19"/>
  <c r="F115" i="19"/>
  <c r="R115" i="19"/>
  <c r="G115" i="19"/>
  <c r="M115" i="19"/>
  <c r="G129" i="17"/>
  <c r="D129" i="17"/>
  <c r="J129" i="17"/>
  <c r="K122" i="17"/>
  <c r="E129" i="17"/>
  <c r="F129" i="17"/>
  <c r="C87" i="14"/>
  <c r="I87" i="14"/>
  <c r="D87" i="14"/>
  <c r="J87" i="14"/>
  <c r="K79" i="14"/>
  <c r="K80" i="14"/>
  <c r="K87" i="14" s="1"/>
  <c r="H87" i="59"/>
  <c r="K79" i="59"/>
  <c r="G87" i="59"/>
  <c r="K80" i="59"/>
  <c r="K107" i="1"/>
  <c r="H115" i="1"/>
  <c r="E115" i="1"/>
  <c r="F115" i="1"/>
  <c r="G115" i="1"/>
  <c r="I115" i="1"/>
  <c r="K108" i="1"/>
  <c r="K115" i="1" s="1"/>
  <c r="K129" i="17"/>
  <c r="K87" i="59"/>
  <c r="H24" i="58" l="1"/>
  <c r="H23" i="58"/>
  <c r="J20" i="58"/>
  <c r="F20" i="58"/>
  <c r="B20" i="58"/>
  <c r="J17" i="58"/>
  <c r="H17" i="58"/>
  <c r="F17" i="58"/>
  <c r="D17" i="58"/>
  <c r="B17" i="58"/>
  <c r="H15" i="58"/>
  <c r="J14" i="58"/>
  <c r="H14" i="58"/>
  <c r="F14" i="58"/>
  <c r="B14" i="58"/>
  <c r="H12" i="58"/>
  <c r="J11" i="58"/>
  <c r="H11" i="58"/>
  <c r="F11" i="58"/>
  <c r="B11" i="58"/>
  <c r="H9" i="58"/>
  <c r="J8" i="58"/>
  <c r="H8" i="58"/>
  <c r="F8" i="58"/>
  <c r="B8" i="58"/>
  <c r="H6" i="58"/>
  <c r="J5" i="58"/>
  <c r="H5" i="58"/>
  <c r="F5" i="58"/>
  <c r="B5" i="58"/>
  <c r="J261" i="43"/>
  <c r="I261" i="43"/>
  <c r="H261" i="43"/>
  <c r="G261" i="43"/>
  <c r="F261" i="43"/>
  <c r="E261" i="43"/>
  <c r="D261" i="43"/>
  <c r="C261" i="43"/>
  <c r="B261" i="43"/>
  <c r="K260" i="43"/>
  <c r="K259" i="43"/>
  <c r="K258" i="43"/>
  <c r="K257" i="43"/>
  <c r="K256" i="43"/>
  <c r="K255" i="43"/>
  <c r="K254" i="43"/>
  <c r="K253" i="43"/>
  <c r="K252" i="43"/>
  <c r="K251" i="43"/>
  <c r="K250" i="43"/>
  <c r="K249" i="43"/>
  <c r="K248" i="43"/>
  <c r="K247" i="43"/>
  <c r="K246" i="43"/>
  <c r="K245" i="43"/>
  <c r="K244" i="43"/>
  <c r="K243" i="43"/>
  <c r="K242" i="43"/>
  <c r="K241" i="43"/>
  <c r="K240" i="43"/>
  <c r="K239" i="43"/>
  <c r="K238" i="43"/>
  <c r="K237" i="43"/>
  <c r="K236" i="43"/>
  <c r="K235" i="43"/>
  <c r="K234" i="43"/>
  <c r="K233" i="43"/>
  <c r="K232" i="43"/>
  <c r="K231" i="43"/>
  <c r="K230" i="43"/>
  <c r="K229" i="43"/>
  <c r="K228" i="43"/>
  <c r="K227" i="43"/>
  <c r="K226" i="43"/>
  <c r="K225" i="43"/>
  <c r="K224" i="43"/>
  <c r="K223" i="43"/>
  <c r="K222" i="43"/>
  <c r="K221" i="43"/>
  <c r="K220" i="43"/>
  <c r="K219" i="43"/>
  <c r="K218" i="43"/>
  <c r="K217" i="43"/>
  <c r="K216" i="43"/>
  <c r="K215" i="43"/>
  <c r="K214" i="43"/>
  <c r="K213" i="43"/>
  <c r="K212" i="43"/>
  <c r="K211" i="43"/>
  <c r="K210" i="43"/>
  <c r="K209" i="43"/>
  <c r="K208" i="43"/>
  <c r="K207" i="43"/>
  <c r="K206" i="43"/>
  <c r="K205" i="43"/>
  <c r="K204" i="43"/>
  <c r="K203" i="43"/>
  <c r="K202" i="43"/>
  <c r="K201" i="43"/>
  <c r="K200" i="43"/>
  <c r="K199" i="43"/>
  <c r="K198" i="43"/>
  <c r="K197" i="43"/>
  <c r="K196" i="43"/>
  <c r="K195" i="43"/>
  <c r="K194" i="43"/>
  <c r="K193" i="43"/>
  <c r="K192" i="43"/>
  <c r="K191" i="43"/>
  <c r="K190" i="43"/>
  <c r="K189" i="43"/>
  <c r="K188" i="43"/>
  <c r="K187" i="43"/>
  <c r="K186" i="43"/>
  <c r="K185" i="43"/>
  <c r="K184" i="43"/>
  <c r="K183" i="43"/>
  <c r="K182" i="43"/>
  <c r="K181" i="43"/>
  <c r="K180" i="43"/>
  <c r="K179" i="43"/>
  <c r="K178" i="43"/>
  <c r="K177" i="43"/>
  <c r="K176" i="43"/>
  <c r="K175" i="43"/>
  <c r="K174" i="43"/>
  <c r="K173" i="43"/>
  <c r="K172" i="43"/>
  <c r="K171" i="43"/>
  <c r="K170" i="43"/>
  <c r="K169" i="43"/>
  <c r="K168" i="43"/>
  <c r="K167" i="43"/>
  <c r="K166" i="43"/>
  <c r="K165" i="43"/>
  <c r="K164" i="43"/>
  <c r="K163" i="43"/>
  <c r="K162" i="43"/>
  <c r="K161" i="43"/>
  <c r="K160" i="43"/>
  <c r="K159" i="43"/>
  <c r="K158" i="43"/>
  <c r="K157" i="43"/>
  <c r="K156" i="43"/>
  <c r="K155" i="43"/>
  <c r="K154" i="43"/>
  <c r="K153" i="43"/>
  <c r="K152" i="43"/>
  <c r="K151" i="43"/>
  <c r="K150" i="43"/>
  <c r="K149" i="43"/>
  <c r="K148" i="43"/>
  <c r="K147" i="43"/>
  <c r="K146" i="43"/>
  <c r="K145" i="43"/>
  <c r="K144" i="43"/>
  <c r="K143" i="43"/>
  <c r="K142" i="43"/>
  <c r="K141" i="43"/>
  <c r="K140" i="43"/>
  <c r="K139" i="43"/>
  <c r="K138" i="43"/>
  <c r="K137" i="43"/>
  <c r="K136" i="43"/>
  <c r="K135" i="43"/>
  <c r="K134" i="43"/>
  <c r="K133" i="43"/>
  <c r="K132" i="43"/>
  <c r="K131" i="43"/>
  <c r="K130" i="43"/>
  <c r="K129" i="43"/>
  <c r="K128" i="43"/>
  <c r="K127" i="43"/>
  <c r="K126" i="43"/>
  <c r="K125" i="43"/>
  <c r="K124" i="43"/>
  <c r="K123" i="43"/>
  <c r="K122" i="43"/>
  <c r="K121" i="43"/>
  <c r="K120" i="43"/>
  <c r="K119" i="43"/>
  <c r="K118" i="43"/>
  <c r="K117" i="43"/>
  <c r="K116" i="43"/>
  <c r="K115" i="43"/>
  <c r="K114" i="43"/>
  <c r="K113" i="43"/>
  <c r="K112" i="43"/>
  <c r="K111" i="43"/>
  <c r="K110" i="43"/>
  <c r="K109" i="43"/>
  <c r="K108" i="43"/>
  <c r="K107" i="43"/>
  <c r="K106" i="43"/>
  <c r="K105" i="43"/>
  <c r="K104" i="43"/>
  <c r="K103" i="43"/>
  <c r="K102" i="43"/>
  <c r="K101" i="43"/>
  <c r="K100" i="43"/>
  <c r="K99" i="43"/>
  <c r="K98" i="43"/>
  <c r="K97" i="43"/>
  <c r="K96" i="43"/>
  <c r="K95" i="43"/>
  <c r="K94" i="43"/>
  <c r="K93" i="43"/>
  <c r="K92" i="43"/>
  <c r="K91" i="43"/>
  <c r="K90" i="43"/>
  <c r="K89" i="43"/>
  <c r="K88" i="43"/>
  <c r="K87" i="43"/>
  <c r="K86" i="43"/>
  <c r="K85" i="43"/>
  <c r="K84" i="43"/>
  <c r="K83" i="43"/>
  <c r="K82" i="43"/>
  <c r="K81" i="43"/>
  <c r="K80" i="43"/>
  <c r="K79" i="43"/>
  <c r="K78" i="43"/>
  <c r="K77" i="43"/>
  <c r="K76" i="43"/>
  <c r="K75" i="43"/>
  <c r="K74" i="43"/>
  <c r="K73" i="43"/>
  <c r="K72" i="43"/>
  <c r="K71" i="43"/>
  <c r="K70" i="43"/>
  <c r="K69" i="43"/>
  <c r="K68" i="43"/>
  <c r="K67" i="43"/>
  <c r="K66" i="43"/>
  <c r="K65" i="43"/>
  <c r="K64" i="43"/>
  <c r="K63" i="43"/>
  <c r="K62" i="43"/>
  <c r="K61" i="43"/>
  <c r="K60" i="43"/>
  <c r="K59" i="43"/>
  <c r="K58" i="43"/>
  <c r="K57" i="43"/>
  <c r="K56" i="43"/>
  <c r="K55" i="43"/>
  <c r="K54" i="43"/>
  <c r="K53" i="43"/>
  <c r="K52" i="43"/>
  <c r="K51" i="43"/>
  <c r="K50" i="43"/>
  <c r="K49" i="43"/>
  <c r="K48" i="43"/>
  <c r="K47" i="43"/>
  <c r="K46" i="43"/>
  <c r="K45" i="43"/>
  <c r="K44" i="43"/>
  <c r="K43" i="43"/>
  <c r="K42" i="43"/>
  <c r="K41" i="43"/>
  <c r="K40" i="43"/>
  <c r="K39" i="43"/>
  <c r="K38" i="43"/>
  <c r="K37" i="43"/>
  <c r="K36" i="43"/>
  <c r="K35" i="43"/>
  <c r="K34" i="43"/>
  <c r="K33" i="43"/>
  <c r="K32" i="43"/>
  <c r="K31" i="43"/>
  <c r="K30" i="43"/>
  <c r="K29" i="43"/>
  <c r="K28" i="43"/>
  <c r="K27" i="43"/>
  <c r="K26" i="43"/>
  <c r="K25" i="43"/>
  <c r="K24" i="43"/>
  <c r="K23" i="43"/>
  <c r="K22" i="43"/>
  <c r="K21" i="43"/>
  <c r="K20" i="43"/>
  <c r="K19" i="43"/>
  <c r="K18" i="43"/>
  <c r="K17" i="43"/>
  <c r="K16" i="43"/>
  <c r="K15" i="43"/>
  <c r="K14" i="43"/>
  <c r="K13" i="43"/>
  <c r="K12" i="43"/>
  <c r="K11" i="43"/>
  <c r="K10" i="43"/>
  <c r="K9" i="43"/>
  <c r="K8" i="43"/>
  <c r="K7" i="43"/>
  <c r="K6" i="43"/>
  <c r="K5" i="43"/>
  <c r="K4" i="43"/>
  <c r="K261" i="43" s="1"/>
  <c r="D16" i="71" l="1"/>
  <c r="E16" i="71"/>
  <c r="C16" i="71"/>
  <c r="F6" i="71"/>
  <c r="F7" i="71"/>
  <c r="F8" i="71"/>
  <c r="F9" i="71"/>
  <c r="F10" i="71"/>
  <c r="F11" i="71"/>
  <c r="F12" i="71"/>
  <c r="F13" i="71"/>
  <c r="F14" i="71"/>
  <c r="F15" i="71"/>
  <c r="F16" i="71"/>
  <c r="F5" i="71"/>
  <c r="D12" i="36" l="1"/>
  <c r="C12" i="36"/>
  <c r="H16" i="32" l="1"/>
  <c r="G16" i="32"/>
  <c r="F16" i="32"/>
  <c r="E16" i="32"/>
  <c r="D16" i="32"/>
  <c r="C16" i="32"/>
  <c r="I16" i="32"/>
  <c r="J15" i="32"/>
  <c r="E12" i="36" l="1"/>
  <c r="I4" i="8" l="1"/>
  <c r="I3" i="8"/>
  <c r="I4" i="7"/>
  <c r="I3" i="7"/>
  <c r="K3" i="40" l="1"/>
  <c r="J3" i="40"/>
  <c r="J5" i="40" l="1"/>
  <c r="J6" i="32" l="1"/>
  <c r="J7" i="32"/>
  <c r="J8" i="32"/>
  <c r="J9" i="32"/>
  <c r="J10" i="32"/>
  <c r="J11" i="32"/>
  <c r="J12" i="32"/>
  <c r="J13" i="32"/>
  <c r="J14" i="32"/>
  <c r="J5" i="32"/>
  <c r="J16" i="3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4" authorId="0" shapeId="0" xr:uid="{0287982F-8D66-4515-88F1-232E000336C7}">
      <text>
        <r>
          <rPr>
            <sz val="9"/>
            <color indexed="81"/>
            <rFont val="Tahoma"/>
            <family val="2"/>
            <charset val="238"/>
          </rPr>
          <t>Z počtu v tomto sloupci se vypočítá průměrný věk</t>
        </r>
      </text>
    </comment>
  </commentList>
</comments>
</file>

<file path=xl/sharedStrings.xml><?xml version="1.0" encoding="utf-8"?>
<sst xmlns="http://schemas.openxmlformats.org/spreadsheetml/2006/main" count="2655" uniqueCount="723">
  <si>
    <t>Bakalářské studium</t>
  </si>
  <si>
    <t>Navazující magisterské studium</t>
  </si>
  <si>
    <t>Magisterské studium</t>
  </si>
  <si>
    <t>Doktorské studium</t>
  </si>
  <si>
    <t>CELKEM</t>
  </si>
  <si>
    <t>K/D = kombinované / distanční</t>
  </si>
  <si>
    <t>P</t>
  </si>
  <si>
    <t>K/D</t>
  </si>
  <si>
    <t>Vysoká škola (název)</t>
  </si>
  <si>
    <t>Partnerské organizace</t>
  </si>
  <si>
    <t>Přidružené organizace</t>
  </si>
  <si>
    <t>Název programu 1</t>
  </si>
  <si>
    <t>Název programu 2</t>
  </si>
  <si>
    <t>Druh programu (Joint/Double/Multiple Degree)</t>
  </si>
  <si>
    <t>Typ programu (bakalářský, navazující magisterský, magisterský, doktorský)</t>
  </si>
  <si>
    <t>Název studijního programu 1</t>
  </si>
  <si>
    <t>Název studijního programu 2</t>
  </si>
  <si>
    <t>Partnerská vyšší odborná škola</t>
  </si>
  <si>
    <t>Počet přihlášek</t>
  </si>
  <si>
    <t>Akademičtí pracovníci</t>
  </si>
  <si>
    <t>Profesoři</t>
  </si>
  <si>
    <t>Docenti</t>
  </si>
  <si>
    <t>Odborní asistenti</t>
  </si>
  <si>
    <t>Asistenti</t>
  </si>
  <si>
    <t>Lektoři</t>
  </si>
  <si>
    <t>ženy</t>
  </si>
  <si>
    <t>do 29 let</t>
  </si>
  <si>
    <t>30-39 let</t>
  </si>
  <si>
    <t>40-49 let</t>
  </si>
  <si>
    <t>50-59 let</t>
  </si>
  <si>
    <t>60-69 let</t>
  </si>
  <si>
    <t>nad 70 let</t>
  </si>
  <si>
    <t>Rozsahy úvazků</t>
  </si>
  <si>
    <t>do 0,3</t>
  </si>
  <si>
    <t>prof.</t>
  </si>
  <si>
    <t>doc.</t>
  </si>
  <si>
    <t>ostatní</t>
  </si>
  <si>
    <t>DrSc., CSc., Dr., Ph.D., Th.D.</t>
  </si>
  <si>
    <t>Počet</t>
  </si>
  <si>
    <t>Účel stipendia</t>
  </si>
  <si>
    <t>Počty studentů</t>
  </si>
  <si>
    <t>Lůžková kapacita kolejí VŠ celková</t>
  </si>
  <si>
    <t>Počet lůžek v pronajatých zařízeních</t>
  </si>
  <si>
    <t>Přírůstek knihovního fondu za rok</t>
  </si>
  <si>
    <t>Knihovní fond celkem</t>
  </si>
  <si>
    <t>Kurzy orientované na výkon povolání</t>
  </si>
  <si>
    <t>Kurzy zájmové</t>
  </si>
  <si>
    <t>U3V</t>
  </si>
  <si>
    <t>Z toho počet účastníků, jež byli přijímaní do akreditovaných studijních programů podle § 60 zákona o vysokých školách</t>
  </si>
  <si>
    <t>do 15 hod</t>
  </si>
  <si>
    <t>Počet vyslaných studentů*</t>
  </si>
  <si>
    <t>Počet přijatých studentů**</t>
  </si>
  <si>
    <t>Počet vyslaných akademických pracovníků***</t>
  </si>
  <si>
    <t>Počet přijatých akademických pracovníků****</t>
  </si>
  <si>
    <t>Ostatní</t>
  </si>
  <si>
    <t>Z toho Marie-Curie Actions</t>
  </si>
  <si>
    <t>Vědečtí, výzkumní a vývojoví pracovníci podílející se na pedagog. činnosti</t>
  </si>
  <si>
    <t>za vynikající studijní výsledky dle § 91 odst. 2 písm. a)</t>
  </si>
  <si>
    <t>za vynikající vědecké, výzkumné, vývojové, umělecké nebo další tvůrčí výsledky dle § 91 odst. 2 písm. b)</t>
  </si>
  <si>
    <t>na výzkumnou, vývojovou a inovační činnost podle zvláštního právního předpisu, § 91 odst.2 písm. c)</t>
  </si>
  <si>
    <t>v případě tíživé sociální situace studenta dle § 91 odst. 2 písm. d)</t>
  </si>
  <si>
    <t>v případech zvláštního zřetele hodných dle § 91 odst. 2 písm. e)</t>
  </si>
  <si>
    <t>na podporu studia v zahraničí dle § 91 odst. 4 písm. a)</t>
  </si>
  <si>
    <t>na podporu studia v ČR dle § 91 odst. 4 písm. b)</t>
  </si>
  <si>
    <t xml:space="preserve">studentům doktorských studijních programů dle § 91 odst. 4 písm. c) </t>
  </si>
  <si>
    <t>jiná stipendia</t>
  </si>
  <si>
    <t>v případě tíživé sociální situace studenta dle § 91 odst. 3</t>
  </si>
  <si>
    <t>z toho ubytovací stipendium</t>
  </si>
  <si>
    <t>Americké Panenské ostrovy</t>
  </si>
  <si>
    <t xml:space="preserve">Vědečtí, výzkumní a vývojoví pracovníci podílející se na pedagog. činnosti </t>
  </si>
  <si>
    <t>Pozn.: * = Uvádějí se pouze tituly periodik, které knihovna sama předplácí (resp. získává darem, výměnou) v papírové nebo elektronické verzi; nezahrnují se další periodika, k nimž mají uživatelé knihovny přístup v rámci konsorcií na plnotextové zdroje.</t>
  </si>
  <si>
    <t>CELKEM profesoři</t>
  </si>
  <si>
    <t>CELKEM docenti</t>
  </si>
  <si>
    <t xml:space="preserve">Země </t>
  </si>
  <si>
    <t xml:space="preserve">Pozn.: * = Doba trvání jednotlivých povinných praxí mohla být i kratší, ale v součtu musela dosahovat alespoň 1 měsíce. </t>
  </si>
  <si>
    <t>Celkem</t>
  </si>
  <si>
    <t>Celkem žen</t>
  </si>
  <si>
    <t>Popis metodiky</t>
  </si>
  <si>
    <t>Počet aktivních studií k 31. 12.</t>
  </si>
  <si>
    <t xml:space="preserve">Z toho počet žen celkem </t>
  </si>
  <si>
    <t>Z toho počet cizinců celkem</t>
  </si>
  <si>
    <t>Počet přijetí</t>
  </si>
  <si>
    <t>Počet zápisů ke studiu</t>
  </si>
  <si>
    <t>Počty žen na ostatních pracovištích</t>
  </si>
  <si>
    <t>Pozn.: ** = Fakulta nebo jiná součást vysoké školy uskutečňující akreditovaný studijní program/obor</t>
  </si>
  <si>
    <t>CELKEM zaměstnanci</t>
  </si>
  <si>
    <t>Pozn.: *= Jedná se například o akreditované studijní programy uskutečňované společně s AV ČR či s jinými veřejnými výzkumnými institucemi se sídlem v ČR.</t>
  </si>
  <si>
    <t>Ostatní pracoviště celkem</t>
  </si>
  <si>
    <t>V ČR</t>
  </si>
  <si>
    <t>V zahraničí</t>
  </si>
  <si>
    <t>Pozn.: **= V položce "V zahraničí" se v případě Evropského patentu tento v tabulce vykazuje pouze jednou, bez ohledu na počet designovaných zemí.</t>
  </si>
  <si>
    <t>0,31–0,5</t>
  </si>
  <si>
    <t>0,51–0,7</t>
  </si>
  <si>
    <t>Fakulta celkem</t>
  </si>
  <si>
    <t>X</t>
  </si>
  <si>
    <t>VŠ CELKEM</t>
  </si>
  <si>
    <t>Počet studijních programů</t>
  </si>
  <si>
    <t>CELKEM za zemi</t>
  </si>
  <si>
    <t xml:space="preserve">     z toho ženy</t>
  </si>
  <si>
    <t>Počet projektů*</t>
  </si>
  <si>
    <t>Počet vyslaných studentů**</t>
  </si>
  <si>
    <t>Počet přijatých studentů***</t>
  </si>
  <si>
    <t>Počet vyslaných akademických a vědeckých pracovníků****</t>
  </si>
  <si>
    <t>Počet přijatých akademických a vědeckých pracovníků*****</t>
  </si>
  <si>
    <t xml:space="preserve">Doktorské studium </t>
  </si>
  <si>
    <t>Příklad:</t>
  </si>
  <si>
    <t>Partnerská vysoká škola/ instituce*</t>
  </si>
  <si>
    <t>Vysoká škola CELKEM</t>
  </si>
  <si>
    <t>Na dané VŠ*</t>
  </si>
  <si>
    <t>Průměrná výše stipendia**</t>
  </si>
  <si>
    <t xml:space="preserve">S počtem účastníků vyšším než 60 </t>
  </si>
  <si>
    <t>Počet osob podílejících se na výuce</t>
  </si>
  <si>
    <t>Počet osob podílejících se na vedení závěrečné práce</t>
  </si>
  <si>
    <t>Osoby mající pracovně právní vztah s vysokou školou nebo její součástí</t>
  </si>
  <si>
    <t>Osoby nemající pracovně právní vztah s vysokou školou nebo její součástí</t>
  </si>
  <si>
    <t xml:space="preserve">Pozn.: ****** = Uvedené částky představují celkové finanční zdroje projektů, včetně spolufinancování MŠMT. </t>
  </si>
  <si>
    <t>Dotace v tis. Kč******</t>
  </si>
  <si>
    <t>Počet vyslaných ostatních pracovníků***</t>
  </si>
  <si>
    <t>Počet přijatých ostatních pracovníků****</t>
  </si>
  <si>
    <t>Placené vzdělávací kurzy pro zaměstnance subjektů aplikační sféry***</t>
  </si>
  <si>
    <t>Základní metodické pokyny:</t>
  </si>
  <si>
    <t xml:space="preserve"> - V případě, že je tabulka členěna podle typu studia, tzn. včetně doktorského studia, vykazuje se nově doktorské studium dle formy studia (tzn. prezenční a kombinované, respektive distanční studium), jak je tomu u ostatních typů studií (Bc., Mgr., NMgr.).</t>
  </si>
  <si>
    <r>
      <t xml:space="preserve"> - Údaje v tabulkách jsou vykazovány k </t>
    </r>
    <r>
      <rPr>
        <b/>
        <sz val="11"/>
        <rFont val="Calibri"/>
        <family val="2"/>
        <charset val="238"/>
        <scheme val="minor"/>
      </rPr>
      <t>31. 12</t>
    </r>
    <r>
      <rPr>
        <b/>
        <sz val="11"/>
        <color theme="1"/>
        <rFont val="Calibri"/>
        <family val="2"/>
        <charset val="238"/>
        <scheme val="minor"/>
      </rPr>
      <t>.</t>
    </r>
    <r>
      <rPr>
        <sz val="11"/>
        <color theme="1"/>
        <rFont val="Calibri"/>
        <family val="2"/>
        <charset val="238"/>
        <scheme val="minor"/>
      </rPr>
      <t>, není-li uvedeno jinak.</t>
    </r>
  </si>
  <si>
    <t>CELKEM akademičtí pracovníci</t>
  </si>
  <si>
    <t>z toho ženy</t>
  </si>
  <si>
    <t xml:space="preserve">Pozn.: * = Bez ohledu na zdroj prostředků, netýká se pouze prostředků z MŠMT. </t>
  </si>
  <si>
    <r>
      <rPr>
        <b/>
        <sz val="10"/>
        <rFont val="Calibri"/>
        <family val="2"/>
        <charset val="238"/>
        <scheme val="minor"/>
      </rPr>
      <t>Příklad:</t>
    </r>
    <r>
      <rPr>
        <sz val="10"/>
        <color theme="1"/>
        <rFont val="Calibri"/>
        <family val="2"/>
        <charset val="238"/>
        <scheme val="minor"/>
      </rPr>
      <t xml:space="preserve"> Vysokou školou bylo za vynikající studijní výsledky dle § 91 odst. 2 písm. a) vyplaceno studentům za rok  celkově 15 000 Kč. Toto stipendium pobírali celkem 3 studenti, přičemž dva ho získali jedenkrát a třetí student třikrát. Průměrná výše tohoto stipendia činila 5 000 Kč (= 15 000/3). </t>
    </r>
  </si>
  <si>
    <t>Pozn.: ** = Fakulta nebo jiná součást vysoké školy uskutečňující akreditovaný studijní program/obor.</t>
  </si>
  <si>
    <r>
      <rPr>
        <b/>
        <sz val="10"/>
        <color indexed="8"/>
        <rFont val="Calibri"/>
        <family val="2"/>
        <charset val="238"/>
      </rPr>
      <t xml:space="preserve">Konzultace a poradenství </t>
    </r>
    <r>
      <rPr>
        <sz val="10"/>
        <color indexed="8"/>
        <rFont val="Calibri"/>
        <family val="2"/>
        <charset val="238"/>
      </rPr>
      <t>je založeno na poskytnutí expertní rady, názoru či činnosti, jenž závisí na vysoké míře intelektuálních vstupních zdrojů od vysokoškolské instituce ke klientovi. Vysoká škola za úplatu a v souladu s tržními podmínkami poskytuje konzultační a poradenské služby subjektům aplikační sféry. Hlavním požadovaným výstupem konzultace není vytvoření nové znalosti (vědomosti), ale porozumění nebo pochopení určitého stavu.</t>
    </r>
  </si>
  <si>
    <r>
      <rPr>
        <b/>
        <sz val="10"/>
        <color indexed="8"/>
        <rFont val="Calibri"/>
        <family val="2"/>
        <charset val="238"/>
      </rPr>
      <t>Placené vzdělávací kurzy</t>
    </r>
    <r>
      <rPr>
        <sz val="10"/>
        <color indexed="8"/>
        <rFont val="Calibri"/>
        <family val="2"/>
        <charset val="238"/>
      </rPr>
      <t xml:space="preserve"> prohlubující kvalifikaci zaměstnanců subjektů aplikační sféry (např. podnikové vzdělávací kurzy). Subjektem aplikační sféry se zde rozumí právnická osoba, jejíž hlavní činností není výzkum a vývoj. Může se jednat o podnikatelský subjekt, orgán veřejné správy, neziskovou organizaci, apod. - vždy s podmínkou, že hlavní činnost není výzkumná. Výnosy budou zahrnuty z těch vzdělávacích kurzů, které jsou "na zakázku", tzn. po dohodě s danou organizací pro její zaměstnance. Nejedná se zde o vyčíslení nákladů účastníků vzdělávacích kurzů, kteří jsou zaměstnaní ve společnosti, která splňuje výše uvedenou definici. Naopak, jedná se o kurzy, jež vznikly po dohodě s vybranou společností, neboť tato chtěla školit své zaměstnance.</t>
    </r>
  </si>
  <si>
    <r>
      <rPr>
        <b/>
        <sz val="10"/>
        <color indexed="8"/>
        <rFont val="Calibri"/>
        <family val="2"/>
        <charset val="238"/>
      </rPr>
      <t>Smluvní výzkum</t>
    </r>
    <r>
      <rPr>
        <sz val="10"/>
        <color indexed="8"/>
        <rFont val="Calibri"/>
        <family val="2"/>
        <charset val="238"/>
      </rPr>
      <t xml:space="preserve"> je výzkum na zakázku, který vychází ze spolupráce (interakce) specificky plnící především výzkumné potřeby subjektů aplikační sféry a vysokoškolská instituce je pro subjekt aplikační sféry realizuje dle jeho požadavků a potřeb. Za tento výzkum jsou jí tímto subjektem poskytovány finanční prostředky. Typicky zahrnuje rozsáhlejší projekty, originální výzkum a psaný report. Obvykle bývá výzkum na zakázku zadán jednou konkrétní externí organizací (pro její potřebu). Není rozhodující, zda finanční prostředky, které subjekt aplikační sféry na takový smluvní výzkum vynaložil, pochází z veřejných či soukromých zdrojů. Za smluvní výzkum nelze považovat případ, kdy je vysoká škola příjemcem účelové podpory na aplikovaný výzkum.</t>
    </r>
  </si>
  <si>
    <r>
      <rPr>
        <b/>
        <sz val="10"/>
        <color indexed="8"/>
        <rFont val="Calibri"/>
        <family val="2"/>
        <charset val="238"/>
      </rPr>
      <t>Licenční smlouva</t>
    </r>
    <r>
      <rPr>
        <sz val="10"/>
        <color indexed="8"/>
        <rFont val="Calibri"/>
        <family val="2"/>
        <charset val="238"/>
      </rPr>
      <t xml:space="preserve"> je</t>
    </r>
    <r>
      <rPr>
        <sz val="10"/>
        <color indexed="8"/>
        <rFont val="Calibri"/>
        <family val="2"/>
        <charset val="238"/>
      </rPr>
      <t xml:space="preserve"> definována jako poskytnutí práva ve sjednaném rozsahu a na sjednaném území na nabytí či poskytnutí licence na některou z ochran duševního a průmyslového vlastnictví. Licenční smlouvy se uzavírají k patentovaným vynálezům, resp. zapsaným užitným vzorům, průmyslovým vzorům, topografii polovodičových výrobků, novým odrůdám rostlin a plemenům zvířat či k ochranným známkám písemnou smlouvou. Poskytovatel opravňuje nabyvatele ve sjednaném rozsahu a na sjednaném území k výkonu práv z duševního a průmyslového vlastnictví a nabyvatel se zavazuje k poskytování určité úplaty (licenční poplatky) nebo jiné majetkové hodnoty. Nabyvateli přitom nehrozí obvinění z narušení duševního vlastnictví či autorského práva ze strany poskytovatele.</t>
    </r>
  </si>
  <si>
    <t xml:space="preserve">               - v obou formách**</t>
  </si>
  <si>
    <t>Pozn.: ** = Do počtu titulů v obou formách se uvádějí pouze tituly, kde jsou obě formy placené zvlášť (tzn. v případě, že je předplácena tištěná forma a elektronická je jako bonus zdarma, uvádí se pouze tištěná forma atd.).</t>
  </si>
  <si>
    <t>Počet nových spin-off/start-up podniků*</t>
  </si>
  <si>
    <t>Patentové přihlášky podané</t>
  </si>
  <si>
    <t>Udělené patenty**</t>
  </si>
  <si>
    <t>Zapsané užitné vzory</t>
  </si>
  <si>
    <t xml:space="preserve">Hodnota CELKEM není součet ani průměr předešlých hodnot (např. pro P a K/D v určitém typu studia). Pro každé pole v tabulce je třeba provést samostatný výpočet. </t>
  </si>
  <si>
    <t xml:space="preserve"> - Pokud jsou v tabulce poptávána studia, zahrnuti jsou občané ČR + cizinci; zapsaní v akreditovaném studijním programu; včetně samoplátců, se studenty vyjetými na krátkodobém studijním pobytu, bez studentů přijetých na krátkodobý studijní pobyt, bez účastníků kurzů CŽV (§ 60 zákona o vysokých školách) a bez účastníků mezinárodně uznávaných kurzů (§ 60a).</t>
  </si>
  <si>
    <t>Pozn.: * = Fakulta nebo jiná součást vysoké školy uskutečňující akreditovaný studijní program</t>
  </si>
  <si>
    <t>Pozn.: * = Fakulta nebo jiná součást vysoké školy uskutečňující akreditovaný studijní program.</t>
  </si>
  <si>
    <t>Z toho kmenoví zaměstnanci dané VŠ</t>
  </si>
  <si>
    <t xml:space="preserve">Pozn.: ** =  Podíl celkové sumy vyplacené na daný typ stipendia za rok a celkového počtu fyzických osob, kterým bylo dané stipendium za rok alespoň jednou vyplaceno. Pokud bylo stipendium jedné osobě vyplaceno vícekrát, je osoba započtena pouze jednou, ale do výpočtu vstoupí součet částek této osobě vyplacených. </t>
  </si>
  <si>
    <t>od 16 do 100 hod</t>
  </si>
  <si>
    <t>více než 100 hod</t>
  </si>
  <si>
    <t>Pozn.: * = Odborníci z aplikační sféry podílející se alespoň z jedné třetiny časového rozvrhu na výuce alespoň jednoho kurzu nebo jsou vedoucími závěrečné práce studenta. Pokud daný pracovník je kmenovým zaměstnancem dané VŠ/fakulty, měl by mít minimálně stejně velký úvazek i mimo VŠ/fakultu.</t>
  </si>
  <si>
    <t>Počty odborníků z aplikační sféry podílejících se na výuce v akreditovaných studijních programech. Odděleně se vykazují počty odborníků z aplikační sféry věnujících se studentům v rámci výuky na VŠ (např. lektoři v rámci kontaktní výuky na seminářích, přednáškách), počty odborníků z aplikační sféry participujících na vedení závěrečné práce a počty odborníků z aplikační sféry, věnujících se studentům na odborných praxích. Tito odborníci se dále člení na ty, kteří mají s vysokou školou (nebo její součástí) pracovně právní vztah či nikoliv (včetně DPČ a DPP).</t>
  </si>
  <si>
    <t>Pozn.: *** = Jedná se o osoby mající přímou zodpovědnost za výkon odborné praxe studenta.</t>
  </si>
  <si>
    <r>
      <t xml:space="preserve">Pozn.: *** = Povinnou praxí se rozumí taková, která je součástí akreditace daného studijního oboru, přičemž se může jednat o součást některého z předmětů či o samostatný předmět. </t>
    </r>
    <r>
      <rPr>
        <sz val="10"/>
        <rFont val="Calibri"/>
        <family val="2"/>
        <charset val="238"/>
        <scheme val="minor"/>
      </rPr>
      <t>Jedná se o odborné profesní praxe.</t>
    </r>
  </si>
  <si>
    <t>Afghánská islámská republika</t>
  </si>
  <si>
    <t>Provincie Alandy</t>
  </si>
  <si>
    <t>Albánská republika</t>
  </si>
  <si>
    <t>Alžírská demokratická a lidová republika</t>
  </si>
  <si>
    <t>Území Americká Samoa</t>
  </si>
  <si>
    <t>Andorrské knížectví</t>
  </si>
  <si>
    <t>Angolská republika</t>
  </si>
  <si>
    <t>Anguilla</t>
  </si>
  <si>
    <t>Antarktida</t>
  </si>
  <si>
    <t>Antigua a Barbuda</t>
  </si>
  <si>
    <t>Argentinská republika</t>
  </si>
  <si>
    <t>Arménská republika</t>
  </si>
  <si>
    <t>Aruba</t>
  </si>
  <si>
    <t>Australské společenství</t>
  </si>
  <si>
    <t>Ázerbájdžánská republika</t>
  </si>
  <si>
    <t>Bahamské společenství</t>
  </si>
  <si>
    <t>Království Bahrajn</t>
  </si>
  <si>
    <t>Bangladéšská lidová republika</t>
  </si>
  <si>
    <t>Barbados</t>
  </si>
  <si>
    <t>Belgické království</t>
  </si>
  <si>
    <t>Belize</t>
  </si>
  <si>
    <t>Běloruská republika</t>
  </si>
  <si>
    <t>Beninská republika</t>
  </si>
  <si>
    <t>Bermudy</t>
  </si>
  <si>
    <t>Bhútánské království</t>
  </si>
  <si>
    <t>Mnohonárodní stát Bolívie</t>
  </si>
  <si>
    <t>Bonaire, Svatý Eustach a Saba</t>
  </si>
  <si>
    <t>Bosna a Hercegovina</t>
  </si>
  <si>
    <t>Botswanská republika</t>
  </si>
  <si>
    <t>Bouvetův ostrov</t>
  </si>
  <si>
    <t>Brazilská federativní republika</t>
  </si>
  <si>
    <t>Britské území v Indickém oceánu</t>
  </si>
  <si>
    <t>Britské Panenské ostrovy</t>
  </si>
  <si>
    <t>Stát Brunej Darussalam</t>
  </si>
  <si>
    <t>Bulharská republika</t>
  </si>
  <si>
    <t>Burkina Faso</t>
  </si>
  <si>
    <t>Burundská republika</t>
  </si>
  <si>
    <t>Cookovy ostrovy</t>
  </si>
  <si>
    <t>Čadská republika</t>
  </si>
  <si>
    <t>Černá Hora</t>
  </si>
  <si>
    <t>Čínská lidová republika</t>
  </si>
  <si>
    <t>Dánské království</t>
  </si>
  <si>
    <t>Dominické společenství</t>
  </si>
  <si>
    <t>Dominikánská republika</t>
  </si>
  <si>
    <t>Džibutská republika</t>
  </si>
  <si>
    <t>Egyptská arabská republika</t>
  </si>
  <si>
    <t>Ekvádorská republika</t>
  </si>
  <si>
    <t>Stát Eritrea</t>
  </si>
  <si>
    <t>Estonská republika</t>
  </si>
  <si>
    <t>Etiopská federativní demokratická republika</t>
  </si>
  <si>
    <t>Faerské ostrovy</t>
  </si>
  <si>
    <t>Fidžijská republika</t>
  </si>
  <si>
    <t>Filipínská republika</t>
  </si>
  <si>
    <t>Finská republika</t>
  </si>
  <si>
    <t>Francouzská republika</t>
  </si>
  <si>
    <t>Francouzská Polynésie</t>
  </si>
  <si>
    <t>Gabonská republika</t>
  </si>
  <si>
    <t>Gambijská republika</t>
  </si>
  <si>
    <t>Ghanská republika</t>
  </si>
  <si>
    <t>Gibraltar</t>
  </si>
  <si>
    <t>Grónsko</t>
  </si>
  <si>
    <t>Gruzie</t>
  </si>
  <si>
    <t>Region Guadeloupe</t>
  </si>
  <si>
    <t>Teritorium Guam</t>
  </si>
  <si>
    <t>Guatemalská republika</t>
  </si>
  <si>
    <t>Bailiwick Guernsey</t>
  </si>
  <si>
    <t>Guinejská republika</t>
  </si>
  <si>
    <t>Republika Guinea-Bissau</t>
  </si>
  <si>
    <t>Guyanská kooperativní republika</t>
  </si>
  <si>
    <t>Republika Haiti</t>
  </si>
  <si>
    <t>Heardův ostrov a MacDonaldovy ostrovy</t>
  </si>
  <si>
    <t>Honduraská republika</t>
  </si>
  <si>
    <t>Zvláštní administrativní oblast Čínské lidové republiky Hongkong</t>
  </si>
  <si>
    <t>Chilská republika</t>
  </si>
  <si>
    <t>Chorvatská republika</t>
  </si>
  <si>
    <t>Indická republika</t>
  </si>
  <si>
    <t>Indonéská republika</t>
  </si>
  <si>
    <t>Irácká republika</t>
  </si>
  <si>
    <t>Íránská islámská republika</t>
  </si>
  <si>
    <t>Irsko</t>
  </si>
  <si>
    <t>Islandská republika</t>
  </si>
  <si>
    <t>Italská republika</t>
  </si>
  <si>
    <t>Stát Izrael</t>
  </si>
  <si>
    <t>Jamajka</t>
  </si>
  <si>
    <t>Japonsko</t>
  </si>
  <si>
    <t>Jemenská republika</t>
  </si>
  <si>
    <t>Bailiwick Jersey</t>
  </si>
  <si>
    <t>Jihoafrická republika</t>
  </si>
  <si>
    <t>Jižní Georgie a Jižní Sandwichovy ostrovy</t>
  </si>
  <si>
    <t>Jihosúdánská republika</t>
  </si>
  <si>
    <t>Jordánské hášimovské království</t>
  </si>
  <si>
    <t>Kajmanské ostrovy</t>
  </si>
  <si>
    <t>Kambodžské království</t>
  </si>
  <si>
    <t>Kamerunská republika</t>
  </si>
  <si>
    <t>Kanada</t>
  </si>
  <si>
    <t>Kapverdská republika</t>
  </si>
  <si>
    <t>Stát Katar</t>
  </si>
  <si>
    <t>Republika Kazachstán</t>
  </si>
  <si>
    <t>Keňská republika</t>
  </si>
  <si>
    <t>Republika Kiribati</t>
  </si>
  <si>
    <t>Území Kokosové (Keelingovy) ostrovy</t>
  </si>
  <si>
    <t>Kolumbijská republika</t>
  </si>
  <si>
    <t>Komorský svaz</t>
  </si>
  <si>
    <t>Konžská republika</t>
  </si>
  <si>
    <t>Korejská lidově demokratická republika</t>
  </si>
  <si>
    <t>Korejská republika</t>
  </si>
  <si>
    <t>Kosovská republika</t>
  </si>
  <si>
    <t>Kostarická republika</t>
  </si>
  <si>
    <t>Kubánská republika</t>
  </si>
  <si>
    <t>Kuvajtský stát</t>
  </si>
  <si>
    <t>Kyperská republika</t>
  </si>
  <si>
    <t>Kyrgyzská republika</t>
  </si>
  <si>
    <t>Laoská lidově demokratická republika</t>
  </si>
  <si>
    <t>Lesothské království</t>
  </si>
  <si>
    <t>Libanonská republika</t>
  </si>
  <si>
    <t>Liberijská republika</t>
  </si>
  <si>
    <t>Libyjský stát</t>
  </si>
  <si>
    <t>Lichtenštejnské knížectví</t>
  </si>
  <si>
    <t>Litevská republika</t>
  </si>
  <si>
    <t>Lotyšská republika</t>
  </si>
  <si>
    <t>Lucemburské velkovévodství</t>
  </si>
  <si>
    <t>Zvláštní administrativní oblast Čínské lidové republiky Macao</t>
  </si>
  <si>
    <t>Madagaskarská republika</t>
  </si>
  <si>
    <t>Maďarsko</t>
  </si>
  <si>
    <t>Malajsie</t>
  </si>
  <si>
    <t>Malawiská republika</t>
  </si>
  <si>
    <t>Maledivská republika</t>
  </si>
  <si>
    <t>Republika Mali</t>
  </si>
  <si>
    <t>Maltská republika</t>
  </si>
  <si>
    <t>Ostrov Man</t>
  </si>
  <si>
    <t>Marocké království</t>
  </si>
  <si>
    <t>Republika Marshallovy ostrovy</t>
  </si>
  <si>
    <t>Mauricijská republika</t>
  </si>
  <si>
    <t>Mauritánská islámská republika</t>
  </si>
  <si>
    <t>Menší odlehlé ostrovy USA</t>
  </si>
  <si>
    <t>Spojené státy mexické</t>
  </si>
  <si>
    <t>Federativní státy Mikronésie</t>
  </si>
  <si>
    <t>Moldavská republika</t>
  </si>
  <si>
    <t>Monacké knížectví</t>
  </si>
  <si>
    <t>Mongolsko</t>
  </si>
  <si>
    <t>Montserrat</t>
  </si>
  <si>
    <t>Mosambická republika</t>
  </si>
  <si>
    <t>Republika Myanmarský svaz</t>
  </si>
  <si>
    <t>Namibijská republika</t>
  </si>
  <si>
    <t>Republika Nauru</t>
  </si>
  <si>
    <t>Spolková republika Německo</t>
  </si>
  <si>
    <t>Nepálská federativní demokratická republika</t>
  </si>
  <si>
    <t>Nigerská republika</t>
  </si>
  <si>
    <t>Nigerijská federativní republika</t>
  </si>
  <si>
    <t>Nikaragujská republika</t>
  </si>
  <si>
    <t>Niue</t>
  </si>
  <si>
    <t>Nizozemsko</t>
  </si>
  <si>
    <t>Území Norfolk</t>
  </si>
  <si>
    <t>Norské království</t>
  </si>
  <si>
    <t>Nová Kaledonie</t>
  </si>
  <si>
    <t>Nový Zéland</t>
  </si>
  <si>
    <t>Sultanát Omán</t>
  </si>
  <si>
    <t>Pákistánská islámská republika</t>
  </si>
  <si>
    <t>Republika Palau</t>
  </si>
  <si>
    <t>Palestinská autonomní území</t>
  </si>
  <si>
    <t>Panamská republika</t>
  </si>
  <si>
    <t>Nezávislý stát Papua Nová Guinea</t>
  </si>
  <si>
    <t>Paraguayská republika</t>
  </si>
  <si>
    <t>Peruánská republika</t>
  </si>
  <si>
    <t>Pitcairnovy ostrovy</t>
  </si>
  <si>
    <t>Republika Pobřeží slonoviny</t>
  </si>
  <si>
    <t>Polská republika</t>
  </si>
  <si>
    <t>Portorické společenství</t>
  </si>
  <si>
    <t>Portugalská republika</t>
  </si>
  <si>
    <t>Rakouská republika</t>
  </si>
  <si>
    <t>Region Réunion</t>
  </si>
  <si>
    <t>Republika Rovníková Guinea</t>
  </si>
  <si>
    <t>Rumunsko</t>
  </si>
  <si>
    <t>Ruská federace</t>
  </si>
  <si>
    <t>Rwandská republika</t>
  </si>
  <si>
    <t>Řecká republika</t>
  </si>
  <si>
    <t>Územní společenství Saint Pierre a Miquelon</t>
  </si>
  <si>
    <t>Salvadorská republika</t>
  </si>
  <si>
    <t>Nezávislý stát Samoa</t>
  </si>
  <si>
    <t>Republika San Marino</t>
  </si>
  <si>
    <t>Království Saúdská Arábie</t>
  </si>
  <si>
    <t>Senegalská republika</t>
  </si>
  <si>
    <t>Společenství Severní Mariany</t>
  </si>
  <si>
    <t>Seychelská republika</t>
  </si>
  <si>
    <t>Republika Sierra Leone</t>
  </si>
  <si>
    <t>Singapurská republika</t>
  </si>
  <si>
    <t>Slovenská republika</t>
  </si>
  <si>
    <t>Slovinská republika</t>
  </si>
  <si>
    <t>Somálská federativní republika</t>
  </si>
  <si>
    <t>Stát Spojené arabské emiráty</t>
  </si>
  <si>
    <t>Spojené státy americké</t>
  </si>
  <si>
    <t>Srbská republika</t>
  </si>
  <si>
    <t>Středoafrická republika</t>
  </si>
  <si>
    <t>Súdánská republika</t>
  </si>
  <si>
    <t>Surinamská republika</t>
  </si>
  <si>
    <t>Svatá Helena, Ascension a Tristan da Cunha</t>
  </si>
  <si>
    <t>Svatá Lucie</t>
  </si>
  <si>
    <t>Společenství Svatý Bartoloměj</t>
  </si>
  <si>
    <t>Federace Svatý Kryštof a Nevis</t>
  </si>
  <si>
    <t>Společenství Svatý Martin</t>
  </si>
  <si>
    <t>Svatý Martin (NL)</t>
  </si>
  <si>
    <t>Demokratická republika Svatý Tomáš a Princův ostrov</t>
  </si>
  <si>
    <t>Svatý Vincenc a Grenadiny</t>
  </si>
  <si>
    <t>Svazijské království</t>
  </si>
  <si>
    <t>Syrská arabská republika</t>
  </si>
  <si>
    <t>Šalomounovy ostrovy</t>
  </si>
  <si>
    <t>Španělské království</t>
  </si>
  <si>
    <t>Špicberky a Jan Mayen</t>
  </si>
  <si>
    <t>Šrílanská demokratická socialistická republika</t>
  </si>
  <si>
    <t>Švédské království</t>
  </si>
  <si>
    <t>Švýcarská konfederace</t>
  </si>
  <si>
    <t>Republika Tádžikistán</t>
  </si>
  <si>
    <t>Tanzanská sjednocená republika</t>
  </si>
  <si>
    <t>Thajské království</t>
  </si>
  <si>
    <t>Čínská republika (Tchaj-wan)</t>
  </si>
  <si>
    <t>Tožská republika</t>
  </si>
  <si>
    <t>Tokelau</t>
  </si>
  <si>
    <t>Království Tonga</t>
  </si>
  <si>
    <t>Republika Trinidad a Tobago</t>
  </si>
  <si>
    <t>Tuniská republika</t>
  </si>
  <si>
    <t>Turecká republika</t>
  </si>
  <si>
    <t>Turkmenistán</t>
  </si>
  <si>
    <t>Ostrovy Turks a Caicos</t>
  </si>
  <si>
    <t>Tuvalu</t>
  </si>
  <si>
    <t>Ugandská republika</t>
  </si>
  <si>
    <t>Ukrajina</t>
  </si>
  <si>
    <t>Uruguayská východní republika</t>
  </si>
  <si>
    <t>Republika Uzbekistán</t>
  </si>
  <si>
    <t>Území Vánoční ostrov</t>
  </si>
  <si>
    <t>Republika Vanuatu</t>
  </si>
  <si>
    <t>Vatikánský městský stát</t>
  </si>
  <si>
    <t>Spojené království Velké Británie a Severního Irska</t>
  </si>
  <si>
    <t>Bolívarovská republika Venezuela</t>
  </si>
  <si>
    <t>Vietnamská socialistická republika</t>
  </si>
  <si>
    <t>Demokratická republika Východní Timor</t>
  </si>
  <si>
    <t>Teritorium Wallisovy ostrovy a Futuna</t>
  </si>
  <si>
    <t>Zambijská republika</t>
  </si>
  <si>
    <t>Saharská arabská demokratická republika</t>
  </si>
  <si>
    <t>Zimbabwská republika</t>
  </si>
  <si>
    <r>
      <rPr>
        <b/>
        <sz val="12"/>
        <color indexed="9"/>
        <rFont val="Calibri"/>
        <family val="2"/>
        <charset val="238"/>
      </rPr>
      <t xml:space="preserve">Tab. 2.2: </t>
    </r>
    <r>
      <rPr>
        <b/>
        <sz val="14"/>
        <color indexed="9"/>
        <rFont val="Calibri"/>
        <family val="2"/>
        <charset val="238"/>
      </rPr>
      <t>Studijní programy v cizím jazyce (počty)</t>
    </r>
  </si>
  <si>
    <r>
      <rPr>
        <b/>
        <sz val="12"/>
        <color indexed="9"/>
        <rFont val="Calibri"/>
        <family val="2"/>
        <charset val="238"/>
      </rPr>
      <t>Tab. 2.1:</t>
    </r>
    <r>
      <rPr>
        <b/>
        <sz val="14"/>
        <color indexed="9"/>
        <rFont val="Calibri"/>
        <family val="2"/>
        <charset val="238"/>
      </rPr>
      <t xml:space="preserve"> Akreditované studijní programy (počty)</t>
    </r>
  </si>
  <si>
    <r>
      <rPr>
        <b/>
        <sz val="12"/>
        <color theme="0"/>
        <rFont val="Calibri"/>
        <family val="2"/>
        <charset val="238"/>
      </rPr>
      <t xml:space="preserve">Tab. 2.3: </t>
    </r>
    <r>
      <rPr>
        <b/>
        <sz val="14"/>
        <color theme="0"/>
        <rFont val="Calibri"/>
        <family val="2"/>
        <charset val="238"/>
      </rPr>
      <t>Joint/Double/Multiple Degree studijní programy realizované se zahraniční VŠ</t>
    </r>
  </si>
  <si>
    <r>
      <rPr>
        <b/>
        <sz val="12"/>
        <color theme="0"/>
        <rFont val="Calibri"/>
        <family val="2"/>
        <charset val="238"/>
      </rPr>
      <t xml:space="preserve">Tab. 3.1: </t>
    </r>
    <r>
      <rPr>
        <b/>
        <sz val="14"/>
        <color theme="0"/>
        <rFont val="Calibri"/>
        <family val="2"/>
        <charset val="238"/>
      </rPr>
      <t>Studenti v akreditovaných studijních programech (počty studií)</t>
    </r>
  </si>
  <si>
    <t>Tab. 3.3: Studijní neúspěšnost* 1. ročníku** studia (v %)</t>
  </si>
  <si>
    <r>
      <rPr>
        <b/>
        <sz val="12"/>
        <color theme="0"/>
        <rFont val="Calibri"/>
        <family val="2"/>
        <charset val="238"/>
      </rPr>
      <t xml:space="preserve">Tab. 4.1: </t>
    </r>
    <r>
      <rPr>
        <b/>
        <sz val="14"/>
        <color theme="0"/>
        <rFont val="Calibri"/>
        <family val="2"/>
        <charset val="238"/>
      </rPr>
      <t>Absolventi akreditovaných studijních programů (počty absolvovaných studií)</t>
    </r>
  </si>
  <si>
    <r>
      <rPr>
        <b/>
        <sz val="12"/>
        <color indexed="9"/>
        <rFont val="Calibri"/>
        <family val="2"/>
        <charset val="238"/>
      </rPr>
      <t xml:space="preserve">Tab. 5.1: </t>
    </r>
    <r>
      <rPr>
        <b/>
        <sz val="14"/>
        <color indexed="9"/>
        <rFont val="Calibri"/>
        <family val="2"/>
        <charset val="238"/>
      </rPr>
      <t>Zájem o studium na vysoké škole</t>
    </r>
  </si>
  <si>
    <r>
      <rPr>
        <b/>
        <sz val="12"/>
        <color indexed="9"/>
        <rFont val="Calibri"/>
        <family val="2"/>
        <charset val="238"/>
      </rPr>
      <t xml:space="preserve">Tab. 3.4: </t>
    </r>
    <r>
      <rPr>
        <b/>
        <sz val="14"/>
        <color indexed="9"/>
        <rFont val="Calibri"/>
        <family val="2"/>
        <charset val="238"/>
      </rPr>
      <t xml:space="preserve">Stipendia* studentům podle účelu stipendia 
</t>
    </r>
    <r>
      <rPr>
        <b/>
        <sz val="14"/>
        <color theme="0"/>
        <rFont val="Calibri"/>
        <family val="2"/>
        <charset val="238"/>
      </rPr>
      <t>(počty fyzických osob</t>
    </r>
    <r>
      <rPr>
        <b/>
        <sz val="14"/>
        <color indexed="9"/>
        <rFont val="Calibri"/>
        <family val="2"/>
        <charset val="238"/>
      </rPr>
      <t>)</t>
    </r>
  </si>
  <si>
    <t xml:space="preserve">Tab. 3.4: Stipendia studentům podle účelu stipendia (počty fyzických osob) </t>
  </si>
  <si>
    <t>Počet CELKEM</t>
  </si>
  <si>
    <t>Příjmy CELKEM</t>
  </si>
  <si>
    <t>Licenční smlouvy nově uzavřené</t>
  </si>
  <si>
    <t>Licenční smlouvy platné k 31. 12.</t>
  </si>
  <si>
    <t>Smluvní výzkum***, konzultace a poradentství***</t>
  </si>
  <si>
    <t>Souhrnné informace k tab. 8.4</t>
  </si>
  <si>
    <t>Celkový počet</t>
  </si>
  <si>
    <t>Celkové příjmy</t>
  </si>
  <si>
    <t>Průměrný příjem na 1 zakázku</t>
  </si>
  <si>
    <t>Nově uzavřené licenční smlouvy, smluvní výzkum, konzultace, poradentství a placené vzdělávací kurzy pro zaměstnance subjektů aplikační sféry</t>
  </si>
  <si>
    <t>Souhrnné informace k tab. 2.5</t>
  </si>
  <si>
    <t>Souhrnné informace k tab. 2.4</t>
  </si>
  <si>
    <t>Souhrnné informace k tab. 2.3</t>
  </si>
  <si>
    <t>Pozn.:  ****** = Absolventskou stáží se rozumí praktická stáž v zahraničním podniku nebo organizaci v délce 2-12 měsíců, která je započatá po úspěšném absolvování studia a ukončená do jednoho roku od absolvování studia. Absolventská stáž je realizována na základě trojstranné dohody mezi studentem, vysílající vysokoškolskou institucí a přijímající organizací, institucí, podnikem.</t>
  </si>
  <si>
    <r>
      <rPr>
        <b/>
        <sz val="12"/>
        <color indexed="9"/>
        <rFont val="Calibri"/>
        <family val="2"/>
        <charset val="238"/>
      </rPr>
      <t xml:space="preserve">Tab. 12.2 </t>
    </r>
    <r>
      <rPr>
        <b/>
        <sz val="14"/>
        <color indexed="9"/>
        <rFont val="Calibri"/>
        <family val="2"/>
        <charset val="238"/>
      </rPr>
      <t>Vysokoškolské knihovny</t>
    </r>
  </si>
  <si>
    <r>
      <rPr>
        <b/>
        <sz val="12"/>
        <color theme="0"/>
        <rFont val="Calibri"/>
        <family val="2"/>
        <charset val="238"/>
      </rPr>
      <t xml:space="preserve">Tab. 7.2: </t>
    </r>
    <r>
      <rPr>
        <b/>
        <sz val="14"/>
        <color theme="0"/>
        <rFont val="Calibri"/>
        <family val="2"/>
        <charset val="238"/>
      </rPr>
      <t>Mobilita studentů, akademických a ostatních pracovníků podle zemí***** (bez ohledu na zdroj financování) (vysoká škola bez dalšího zásahu pouze vyplní tabulku příslušnými hodnotami)</t>
    </r>
  </si>
  <si>
    <r>
      <rPr>
        <b/>
        <sz val="12"/>
        <color indexed="9"/>
        <rFont val="Calibri"/>
        <family val="2"/>
        <charset val="238"/>
      </rPr>
      <t xml:space="preserve">Tab. 7.1: </t>
    </r>
    <r>
      <rPr>
        <b/>
        <sz val="14"/>
        <color indexed="9"/>
        <rFont val="Calibri"/>
        <family val="2"/>
        <charset val="238"/>
      </rPr>
      <t>Zapojení vysoké školy do programů mezinárodní spolupráce (bez ohledu na zdroj financování)</t>
    </r>
  </si>
  <si>
    <t>Tab. 3.2: Studenti - samoplátci (počty studií)</t>
  </si>
  <si>
    <t>Tab. 3.3: Studijní neúspěšnost 1. ročníku studia (v %)</t>
  </si>
  <si>
    <t xml:space="preserve">Tab. 4.1: Absolventi akreditovaných studijních programů (počty absolvovaných studií) </t>
  </si>
  <si>
    <t xml:space="preserve">Tab. 5.1: Zájem o studium na vysoké škole </t>
  </si>
  <si>
    <t xml:space="preserve">Tab. 12.1: Ubytování, stravování </t>
  </si>
  <si>
    <t xml:space="preserve">Tab. 12.2: Vysokoškolské knihovny </t>
  </si>
  <si>
    <t>Tab. 7.1: Zapojení vysoké školy do programů mezinárodní spolupráce (bez ohledu na zdroj financování)</t>
  </si>
  <si>
    <t>Tab. 7.2: Mobilita studentů, akademických a ostatních pracovníků podle zemí (bez ohledu na zdroj financování) (vysoká škola bez dalšího zásahu pouze vyplní tabulku příslušnými hodnotami)</t>
  </si>
  <si>
    <t>Tab. 8.1:  Konference (spolu)pořádané vysokou školou (počty)</t>
  </si>
  <si>
    <t>Tab. 8.2: Odborníci z aplikační sféry podílející se na výuce a na praxi v akreditovaných studijních programech (počty)</t>
  </si>
  <si>
    <t>Tab. 8.4: Transfer znalostí a výsledků výzkumu do praxe</t>
  </si>
  <si>
    <t>Věkový průměr nově jmenovaných***</t>
  </si>
  <si>
    <t>Počty akreditovaných studijních oborů, které mají ve své obsahové náplni povinné absolvování odborné praxe po dobu celkově (tedy v součtu) alespoň 1 měsíce (1 měsíc = 160 pracovních hodin) za celé studium. Vykazují se počty studijních oborů k 31. 12. a celkový počet studií v těchto oborech k 31. 12.</t>
  </si>
  <si>
    <r>
      <rPr>
        <b/>
        <sz val="12"/>
        <color theme="0"/>
        <rFont val="Calibri"/>
        <family val="2"/>
        <charset val="238"/>
      </rPr>
      <t xml:space="preserve">Tab. 6.4: </t>
    </r>
    <r>
      <rPr>
        <b/>
        <sz val="14"/>
        <color theme="0"/>
        <rFont val="Calibri"/>
        <family val="2"/>
        <charset val="238"/>
      </rPr>
      <t>Vedoucí pracovníci (fyzické osoby)</t>
    </r>
  </si>
  <si>
    <t>Rektor/Děkan</t>
  </si>
  <si>
    <t>Prorektor/Proděkan</t>
  </si>
  <si>
    <t>Akademický senát</t>
  </si>
  <si>
    <t>Vědecká/umělecká/akademická rada</t>
  </si>
  <si>
    <t>Správní rada</t>
  </si>
  <si>
    <t xml:space="preserve">              z toho přírůstek e-knih v trvalém nákupu</t>
  </si>
  <si>
    <t xml:space="preserve">              z toho přírůstek fyzických jednotek</t>
  </si>
  <si>
    <t>Česká republika</t>
  </si>
  <si>
    <t>Počet aktivních studií v těchto programech</t>
  </si>
  <si>
    <t>Vykazuje se přírůstek knihovního fondu v daném roce a knihovní fond celkem, dle ročního výkazu Asociace knihoven vysokých škol za daný kalendářní rok. Při vykazování je nutné dodržovat platnou metodiku stanovenou AKVŠ. Přírůstek knihovního fondu za rok a knihovní fond celkem v členění na fyzické jednotky a na e-knihy v trvalém nákupu. Počet odebíraných titulů periodik v členění dle dostupnosti (fyzicky, elektronicky, případně v obou formách). Do počtu titulů v obou formách se uvádějí pouze tituly, kde jsou obě formy placené zvlášť (tzn. v případě, že je předplácena tištěná forma a elektronická je jako bonus zdarma, uvádí se pouze tištěná forma atd.).</t>
  </si>
  <si>
    <t>0,71–1</t>
  </si>
  <si>
    <r>
      <rPr>
        <b/>
        <sz val="12"/>
        <color theme="0"/>
        <rFont val="Calibri"/>
        <family val="2"/>
        <charset val="238"/>
      </rPr>
      <t xml:space="preserve">Tab. 6.3: </t>
    </r>
    <r>
      <rPr>
        <b/>
        <sz val="14"/>
        <color theme="0"/>
        <rFont val="Calibri"/>
        <family val="2"/>
        <charset val="238"/>
      </rPr>
      <t>Počty akademických a vědeckých pracovníků podle rozsahu pracovních úvazků a nejvyšší dosažené kvalifikace
(počty fyzických osob dle rozsahu úvazků)</t>
    </r>
  </si>
  <si>
    <t>Tab. 6.4: Vedoucí pracovníci (fyzické osoby)</t>
  </si>
  <si>
    <t xml:space="preserve">Tab. 6.6: Nově jmenovaní docenti a profesoři (počty) </t>
  </si>
  <si>
    <r>
      <rPr>
        <b/>
        <sz val="12"/>
        <color theme="0"/>
        <rFont val="Calibri"/>
        <family val="2"/>
        <charset val="238"/>
      </rPr>
      <t xml:space="preserve">Tab. 6.6: </t>
    </r>
    <r>
      <rPr>
        <b/>
        <sz val="14"/>
        <color theme="0"/>
        <rFont val="Calibri"/>
        <family val="2"/>
        <charset val="238"/>
      </rPr>
      <t>Nově jmenovaní docenti a profesoři (počty)</t>
    </r>
  </si>
  <si>
    <t>Ostatní pracoviště celkem**</t>
  </si>
  <si>
    <t>Mezinárodní konference**</t>
  </si>
  <si>
    <t>Pozn.: ** = Mezinárodní konference je taková konference, které se účastní alespoň jeden zahraniční řečník a jejíž všechny příspěvky jsou lokalizované do alespoň jednoho z následujících jazyků - angličtina, francouzština, němčina, nebo do jazyka vlastního oborovému zaměření dané konference, např. pro filologické obory.</t>
  </si>
  <si>
    <t>CELKEM**</t>
  </si>
  <si>
    <t>Žádáme vysoké školy, aby tabulková příloha výroční zprávy o činnosti byla odevzdávaná v elektronické podobě MS Excel. Zároveň vysoké školy žádáme, aby neměnily strukturu a formátování tabulkové přílohy (vyjma případů uvedených níže). Pokud se příslušná tabulka vysoké školy netýká, ponechte ji, prosím, prázdnou (nevyplňujte –, x, nulu apod.). V některých případech však hodnota nula může být relevantní; tam, kde vysoká škola dosahuje nulových hodnot, uvádějte v MS Excelu nulu.</t>
  </si>
  <si>
    <t xml:space="preserve"> - Žádáme ty vysoké školy, které ne nedělí na fakulty, aby z jednotlivých tabulek (tam, kde je to relevantní) odstanily řádky týkající se fakult a vyplnily pouze údaje za celou vysokou školu (při zachování smyslu tabulky/ vykazovaných hodnot)</t>
  </si>
  <si>
    <t>Tab. 6.3: Počty akademických a vědeckých pracovníků podle rozsahu pracovních úvazků a nejvyšší dosažené kvalifikace (počty fyzických osob dle rozsahu úvazků)</t>
  </si>
  <si>
    <t xml:space="preserve"> - Žádáme vysoké školy, aby nahradily v celém dokumentu výraz "Vysoká škola (název)" názvem své vysoké školy. </t>
  </si>
  <si>
    <t>Kmenoví zaměstnanci VŠ jmenovaní na jiné VŠ**</t>
  </si>
  <si>
    <t>CELKEM*</t>
  </si>
  <si>
    <t>CELKEM***</t>
  </si>
  <si>
    <t xml:space="preserve">Pozn.: *** = Jelikož jsou vykazovány fyzické osoby, které mohou být příjemcem více stipendií počty studentů celkem nejsou součtem předcházejících sloupců, ale odráží stav reálného počtu studentů. </t>
  </si>
  <si>
    <t>Pozn.: ** = podle zákona o vysokých školách, § 25. čl. 2.</t>
  </si>
  <si>
    <t>Počty aktivních studií</t>
  </si>
  <si>
    <t xml:space="preserve">                    Rakousko</t>
  </si>
  <si>
    <t xml:space="preserve">                    Slovensko</t>
  </si>
  <si>
    <t xml:space="preserve">                   ostatní státy EU</t>
  </si>
  <si>
    <t xml:space="preserve">       v tom:  Německo</t>
  </si>
  <si>
    <t xml:space="preserve">                    Polsko</t>
  </si>
  <si>
    <t xml:space="preserve">                   ostatní státy mimo EU</t>
  </si>
  <si>
    <t>Počet uchazečů (fyzické osoby)</t>
  </si>
  <si>
    <r>
      <rPr>
        <b/>
        <sz val="12"/>
        <color indexed="9"/>
        <rFont val="Calibri"/>
        <family val="2"/>
        <charset val="238"/>
      </rPr>
      <t xml:space="preserve">Tab. 8.3: </t>
    </r>
    <r>
      <rPr>
        <b/>
        <sz val="14"/>
        <color indexed="9"/>
        <rFont val="Calibri"/>
        <family val="2"/>
        <charset val="238"/>
      </rPr>
      <t>Studijní</t>
    </r>
    <r>
      <rPr>
        <b/>
        <sz val="14"/>
        <rFont val="Calibri"/>
        <family val="2"/>
        <charset val="238"/>
      </rPr>
      <t xml:space="preserve"> </t>
    </r>
    <r>
      <rPr>
        <b/>
        <sz val="14"/>
        <color theme="0"/>
        <rFont val="Calibri"/>
        <family val="2"/>
        <charset val="238"/>
      </rPr>
      <t>obory/programy****,</t>
    </r>
    <r>
      <rPr>
        <b/>
        <sz val="14"/>
        <color indexed="9"/>
        <rFont val="Calibri"/>
        <family val="2"/>
        <charset val="238"/>
      </rPr>
      <t xml:space="preserve"> které mají ve své obsahové náplni povinné absolvování odborné praxe*** po dobu alespoň 1 měsíce</t>
    </r>
    <r>
      <rPr>
        <b/>
        <sz val="14"/>
        <color theme="0"/>
        <rFont val="Calibri"/>
        <family val="2"/>
        <charset val="238"/>
      </rPr>
      <t>*</t>
    </r>
    <r>
      <rPr>
        <b/>
        <sz val="14"/>
        <color indexed="9"/>
        <rFont val="Calibri"/>
        <family val="2"/>
        <charset val="238"/>
      </rPr>
      <t xml:space="preserve"> (počty)</t>
    </r>
  </si>
  <si>
    <t>Počty studijních oborů/programů****</t>
  </si>
  <si>
    <t>Pozn.: **** = VŠ uvede údaj vztahující se k nejnižší akreditované jednotce - promírně studijní obor, pokud studijní program se nedělí na studijní obory, tak údaj za studijní program</t>
  </si>
  <si>
    <t>Tab. 8.3: Studijní obory/programy, které mají ve své obsahové náplni povinné absolvování odborné praxe po dobu alespoň 1 měsíce (počty)</t>
  </si>
  <si>
    <t>Tab. 6.1: Akademičtí a vědečtí pracovníci a ostatní zaměstnanci celkem (průměrné přepočtené počty)</t>
  </si>
  <si>
    <r>
      <t xml:space="preserve">Studijní programy tzv. joint/double/multiple degree. Vykazuje se přehled o akreditovaných studijních programech seřazených dle typu programu (bakalářské, magisterské, navazující magisterské, doktorské). Uveďte počet aktivních studií k 31. 12. (vztahujících se ke studentům vaší vysoké školy) v jednotlivých studijních programech. Joint/double/multiple degree studijní programy jsou založeny na spolupráci mezi dvěma nebo více institucemi na společně akreditovaném studijním programu vedoucímu k udělení společného titulu, nebo více titulů. 
Vysoká škola vyplní i doplňující tabulku Souhrnné informace k tab. 2.3.
</t>
    </r>
    <r>
      <rPr>
        <b/>
        <sz val="11"/>
        <rFont val="Calibri"/>
        <family val="2"/>
        <charset val="238"/>
        <scheme val="minor"/>
      </rPr>
      <t>Údaje vykazované do tabulek 2.3 a 2.4 jsou exkluzivní - jeden studijní program nemůže být zařazen do obou tabulek zároveň.</t>
    </r>
  </si>
  <si>
    <r>
      <t xml:space="preserve">Stipendia studentům dle počtu studentů, kteří je obdrželi či pravidelně pobírali v daném roce (dle účelu stipendia). </t>
    </r>
    <r>
      <rPr>
        <b/>
        <sz val="11"/>
        <rFont val="Calibri"/>
        <family val="2"/>
        <charset val="238"/>
        <scheme val="minor"/>
      </rPr>
      <t xml:space="preserve">Vykazují se počty fyzických osob (stipendistů), kterým byly vyplaceny jednotlivé druhy stipendií, nikoliv počty udělených stipendií </t>
    </r>
    <r>
      <rPr>
        <sz val="11"/>
        <rFont val="Calibri"/>
        <family val="2"/>
        <charset val="238"/>
        <scheme val="minor"/>
      </rPr>
      <t xml:space="preserve"> (př.: Dostane-li daná osoba v daném kalendářním roce mimořádné stipendium více než jedenkrát za rok, uvede se do počtu studentů pouze jedenkrát). Dále se vykazuje průměrná výše jednoho vyplaceného stipendia (dle poznámky a příkladu uvedeného pod tabulkou). </t>
    </r>
  </si>
  <si>
    <r>
      <t xml:space="preserve">Počty docentů a profesorů jmenovaných v daném roce s uvedením jejich průměrného věku. Vykazují se fyzické osoby. </t>
    </r>
    <r>
      <rPr>
        <b/>
        <sz val="11"/>
        <rFont val="Calibri"/>
        <family val="2"/>
        <charset val="238"/>
        <scheme val="minor"/>
      </rPr>
      <t>Zahrnuty jsou habilitace a profesorská řízení, které proběhly v daném kalendářním roce na dané VŠ (tzn. veškeré osoby, které byly jmenovány na dané VŠ, bez ohledu na to, zda kmenově spadají pod tuto VŠ)</t>
    </r>
    <r>
      <rPr>
        <sz val="11"/>
        <rFont val="Calibri"/>
        <family val="2"/>
        <charset val="238"/>
        <scheme val="minor"/>
      </rPr>
      <t xml:space="preserve"> a dále z toho počet na dané VŠ nově jmenovaných docentů a profesorů, kteří současně kmenově spadají pod tuto VŠ. Dále se uvádějí počty docentů a profesorů kměnově spadající pod danou VŠ, kteří byli jmenováni na jiné VŠ. 
Kmenovým zaměstnancem se pro účely této tabulky rozumí takový, který splní alespoň jednu z následujících podmínek:
 - rozsah jejo úvazku je na dané VŠ nejvyšší z jeho dalších případných úvazků na jiných VŠ;
 - rozsah jeho úvazku na dané VŠ je roven alespoň 0,8. </t>
    </r>
  </si>
  <si>
    <t xml:space="preserve"> - Žádáme vysoké školy, aby byl při rozšiřování tabulek  (doplňováním dalších fakult) zachovány přednastavené vzorce (jejich smysl), jsou-li v příslušné tabulce obsažené (týká se zejména součtů za fakulty). </t>
  </si>
  <si>
    <t xml:space="preserve">              z toho fyzických jednotek</t>
  </si>
  <si>
    <t xml:space="preserve">              z toho e-knih v trvalém nákupu</t>
  </si>
  <si>
    <t xml:space="preserve">Podíl [%] a počet absolventů doktorského studia, u nichž délka zahraničního pobytu dosáhla alespoň 1 měsíc (tj. 30 dní) </t>
  </si>
  <si>
    <t>Podíl [%] a počet absolventů doktorského studia, u nichž délka zahraničního pobytu dosáhla alespoň 1 měsíc (tj. 30 dní)</t>
  </si>
  <si>
    <t>Podíl [%] a počet absolventů, kteří během svého studia vyjeli na zahraniční pobyt v délce alespoň 14 dní</t>
  </si>
  <si>
    <t>podíl</t>
  </si>
  <si>
    <t>počet</t>
  </si>
  <si>
    <r>
      <rPr>
        <b/>
        <sz val="12"/>
        <color theme="0"/>
        <rFont val="Calibri"/>
        <family val="2"/>
        <charset val="238"/>
        <scheme val="minor"/>
      </rPr>
      <t>Tab. 2.4</t>
    </r>
    <r>
      <rPr>
        <b/>
        <sz val="14"/>
        <color theme="0"/>
        <rFont val="Calibri"/>
        <family val="2"/>
        <charset val="238"/>
        <scheme val="minor"/>
      </rPr>
      <t xml:space="preserve">: </t>
    </r>
    <r>
      <rPr>
        <b/>
        <sz val="14"/>
        <color theme="0"/>
        <rFont val="Calibri"/>
        <family val="2"/>
        <charset val="238"/>
      </rPr>
      <t>Akreditované studijní programy uskutečňované společně s jinou vysokou školou nebo s veřejnou výzkumnou institucí* se sídlem v ČR</t>
    </r>
  </si>
  <si>
    <r>
      <rPr>
        <b/>
        <sz val="12"/>
        <color theme="0"/>
        <rFont val="Calibri"/>
        <family val="2"/>
        <charset val="238"/>
        <scheme val="minor"/>
      </rPr>
      <t>Tab. 2.5</t>
    </r>
    <r>
      <rPr>
        <b/>
        <sz val="14"/>
        <color theme="0"/>
        <rFont val="Calibri"/>
        <family val="2"/>
        <charset val="238"/>
        <scheme val="minor"/>
      </rPr>
      <t xml:space="preserve">: </t>
    </r>
    <r>
      <rPr>
        <b/>
        <sz val="14"/>
        <color indexed="9"/>
        <rFont val="Calibri"/>
        <family val="2"/>
        <charset val="238"/>
      </rPr>
      <t>Akreditované studijní programy uskutečňované společně s vyšší odbornou školou</t>
    </r>
  </si>
  <si>
    <r>
      <rPr>
        <b/>
        <sz val="12"/>
        <color theme="0"/>
        <rFont val="Calibri"/>
        <family val="2"/>
        <charset val="238"/>
      </rPr>
      <t>Tab. 3.2</t>
    </r>
    <r>
      <rPr>
        <b/>
        <sz val="14"/>
        <color theme="0"/>
        <rFont val="Calibri"/>
        <family val="2"/>
        <charset val="238"/>
      </rPr>
      <t>: Studenti - samoplátci** (počty studií)</t>
    </r>
  </si>
  <si>
    <r>
      <t xml:space="preserve">Tab. 7.3: </t>
    </r>
    <r>
      <rPr>
        <b/>
        <sz val="14"/>
        <color indexed="9"/>
        <rFont val="Calibri"/>
        <family val="2"/>
        <charset val="238"/>
      </rPr>
      <t>Mobilita absolventů** (počty a podíly absolvovaných studií)</t>
    </r>
  </si>
  <si>
    <r>
      <rPr>
        <b/>
        <sz val="12"/>
        <color theme="0"/>
        <rFont val="Calibri"/>
        <family val="2"/>
        <charset val="238"/>
      </rPr>
      <t>Tab. 8.4</t>
    </r>
    <r>
      <rPr>
        <b/>
        <sz val="14"/>
        <color theme="0"/>
        <rFont val="Calibri"/>
        <family val="2"/>
        <charset val="238"/>
      </rPr>
      <t xml:space="preserve">: Transfer znalostí a výsledků výzkumu do praxe </t>
    </r>
  </si>
  <si>
    <t>Tab. 6.5: Akademičtí a vědečtí pracovníci s cizím státním občanstvím (průměrné přepočtené počty)</t>
  </si>
  <si>
    <t>Tab. 6.1: Akademičtí a vědečtí pracovníci a ostatní zaměstnanci celkem (průměrné přepočtené počty*)</t>
  </si>
  <si>
    <t>Ostatní zaměstnanci*****</t>
  </si>
  <si>
    <t>Postdoktorandi ("postdok")***</t>
  </si>
  <si>
    <t>Ostatní vědečtí, výzkumní a vývojoví pracovníci****</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</si>
  <si>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</si>
  <si>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t>Pozn.: ** = Vědeckým pracovníkem se v tomto případě rozumí vědecký pracovník, který není akademickým pracovníkem dle § 70 zákona č. 111/1998 Sb., o vysokých školách.</t>
  </si>
  <si>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</si>
  <si>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 xml:space="preserve">Pozn.: **** = Kategorie „Ostatní vědečtí, výzkumní a vývojoví pracovníci“ zahrnuje technické a odborné pracovníky, kteří se přímo nepodílejí na výzkumu, ale jsou pro výzkumnou činnost nepostradatelní (např. obsluha research facility). </t>
  </si>
  <si>
    <t>Pozn.: ***** = Ostatními zaměstnanci se rozumí všichni další pracovníci, kteří se přímo nepodílejí na vzdělávání a výzkumu. Jedná se tedy zejména o administrativní, technické a jiné zaměstnance.</t>
  </si>
  <si>
    <t>Pozn.: ****** = Fakulta nebo jiná součást vysoké školy uskutečňující akreditovaný studijní program.</t>
  </si>
  <si>
    <t>Tab. 6.5: Akademičtí a vědečtí pracovníci s cizím státním občanstvím (průměrné přepočtené počty******)</t>
  </si>
  <si>
    <t>ženy z celkového počtu (bez ohledu na státní občanství)</t>
  </si>
  <si>
    <t xml:space="preserve">Pozn.: * = Uvede se celkový počet zaměstnanců/pracovníků bez ohledu na výši úvazku, ale pouze v pracovním poměru, bez zahrnutí osob pracujících na DPP a DPČ. Nezahrnuje jiné typy smluvních vztahů dle občanského zákoníku, které mají charakter nákupu služeb. </t>
  </si>
  <si>
    <r>
      <t xml:space="preserve">Zapojení vysoké školy do programů mezinárodní spolupráce v rámci tvůrči činnosti (podle tabulky). Pokud se v rámci položky výše celkové dotace v tis. Kč jedná o přepočet z jiné zahraniční měny, přepočte VŠ částku dle běžného/převládajícího/průměrného kurzu pro danou měnu v daném roce. Uvedené částky představující celkové finanční zdroje projektů, včetně spolufinancování MŠMT, tedy </t>
    </r>
    <r>
      <rPr>
        <b/>
        <sz val="11"/>
        <rFont val="Calibri"/>
        <family val="2"/>
        <charset val="238"/>
        <scheme val="minor"/>
      </rPr>
      <t>celkové (případně doposud vyčerpané) částky projektu, nikoliv částky vyčerpané pouze v daném roce</t>
    </r>
    <r>
      <rPr>
        <sz val="11"/>
        <rFont val="Calibri"/>
        <family val="2"/>
        <charset val="238"/>
        <scheme val="minor"/>
      </rPr>
      <t xml:space="preserve">. Vykazují se počty projektů probíhajících v daném roce, počty výjezdů (u studentů a akademických pracovníků, kteří absolvovali zahraniční pobyt) a počty příjezdů (u studentů a akademických pracovníků, kteří přijeli na danou VŠ) uskutečněné v daném kalendářním roce. Jsou uváděny všechny programy bez ohledu na zdroj financování. </t>
    </r>
  </si>
  <si>
    <t>Tab. 7.3: Mobilita absolventů (počty a podíly absolvovaných studií)</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</si>
  <si>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</si>
  <si>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r>
      <t>Vykazují se fyzické osoby a rozsah jejich úvazku. Počty akademických a vědeckých pracovníků podle rozsahu pracovních úvazků a nejvyšší dosažené kvalifikace (dle kvalifikace pouze u akademických pracovníků, viz tabulka). Nejen za fakulty, ale i za ostatní pracoviště dané VŠ celkem. Vykazují se fyzické osoby k 31. 12. (</t>
    </r>
    <r>
      <rPr>
        <b/>
        <sz val="11"/>
        <rFont val="Calibri"/>
        <family val="2"/>
        <charset val="238"/>
        <scheme val="minor"/>
      </rPr>
      <t>pouze osoby v pracovním poměru, tedy bez zahrnutí osob pracujících na DPP a DPČ</t>
    </r>
    <r>
      <rPr>
        <sz val="11"/>
        <rFont val="Calibri"/>
        <family val="2"/>
        <charset val="238"/>
        <scheme val="minor"/>
      </rPr>
      <t xml:space="preserve">), nikoliv úvazky. V případě, že má daný pracovník více úvazků (na fakultě/vysoké škole), tak rozhodný je ten pracovní poměr, který je větší. Každá fyzická osoba je tak v rámci fakulty i vysoké školy započtena pouze jednou (hodnota jejího nejvyššího úvazku). 
</t>
    </r>
  </si>
  <si>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</si>
  <si>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Departement Mayotte</t>
  </si>
  <si>
    <t>Konžská demokratická republika</t>
  </si>
  <si>
    <t>Falklandy (Malvíny)</t>
  </si>
  <si>
    <t>Francouzská Guyana</t>
  </si>
  <si>
    <t>Francouzská jižní a antarktická území</t>
  </si>
  <si>
    <t>Grenada</t>
  </si>
  <si>
    <t>Martinik</t>
  </si>
  <si>
    <t>Republika Severní Makedonie</t>
  </si>
  <si>
    <t>Ostatní pracoviště celkem***</t>
  </si>
  <si>
    <t>Pozn.: * = pouze fakulty a součásti pod ně spadající (dle výše uvedené charakteristiky)</t>
  </si>
  <si>
    <t>kód</t>
  </si>
  <si>
    <t>Široce vymezené obory ISCED-F</t>
  </si>
  <si>
    <t>00</t>
  </si>
  <si>
    <t>01</t>
  </si>
  <si>
    <t>02</t>
  </si>
  <si>
    <t>03</t>
  </si>
  <si>
    <t>04</t>
  </si>
  <si>
    <t>05</t>
  </si>
  <si>
    <t>06</t>
  </si>
  <si>
    <t>07</t>
  </si>
  <si>
    <t>08</t>
  </si>
  <si>
    <t>09</t>
  </si>
  <si>
    <t>10</t>
  </si>
  <si>
    <t>Služby</t>
  </si>
  <si>
    <t>Informační a komunikační technologie</t>
  </si>
  <si>
    <t>Programy a kvalifikace – všeobecné vzdělání</t>
  </si>
  <si>
    <t>Vzdělávání a výchova</t>
  </si>
  <si>
    <t>Umění a humanitní vědy</t>
  </si>
  <si>
    <t>Společenské vědy, žurnalistika a informační vědy</t>
  </si>
  <si>
    <t>Obchod, administrativa a právo</t>
  </si>
  <si>
    <t>Přírodní vědy, matematika a statistika</t>
  </si>
  <si>
    <t>Technika, výroba a stavebnictví</t>
  </si>
  <si>
    <t>Zemědělství, lesnictví, rybářství a veterinářství</t>
  </si>
  <si>
    <t>Zdravotní a sociální péče, péče o příznivé životní podmínky</t>
  </si>
  <si>
    <t>Mimořádní profesoři</t>
  </si>
  <si>
    <t>Kvestor/ Tajemník**</t>
  </si>
  <si>
    <t>Vedoucí pracovníci CELKEM *****</t>
  </si>
  <si>
    <t>Vysoká škola CELKEM*****</t>
  </si>
  <si>
    <t>Široce vymezený obory ISCED-F</t>
  </si>
  <si>
    <t>Široce vymezený obor ISCED-F</t>
  </si>
  <si>
    <t>Akreditované studijní programy (počty v jednotlivých široce vymezených oborech klasifikace ISCED-F podle typu studia a formy studia) podle fakult, případně jiných součástí uskutečňujících akreditovaný studijní program nebo jeho část. Do sloupce celkem se zahrnují počty studijních programů (pouze programů, nikoliv studijních oborů) za každý typ a formu studia zvlášť (tzn. jedná se o celkovou sumu studijních programů Bc. prezenční + Bc. komb./distanční + Mgr. prezenční + Mgr. komb./distanční atd.).</t>
  </si>
  <si>
    <t>Akreditované studijní programy (pouze programy, nikoliv studijní obory) v cizím jazyce (počty v jednotlivých široce vymezených oborech klasifikace ISCED-F podle typu studia a formy studia) podle fakult, případně jiných součástí uskutečňujících akreditovaný studijní program nebo jeho část. Programem v cizím jazyce se rozumí takový program, který má v cizím jazyce akreditovaný alespoň jeden ze svých oborů.</t>
  </si>
  <si>
    <r>
      <t xml:space="preserve">Akreditované studijní programy uskutečňované společně s jinou vysokou školou či s veřejnou výzkumnou institucí (např. AV ČR) se sídlem v ČR (název studijního programu,vč.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Údaje vykazuje pouze VŠ, která má studijní program akreditovaný. Nevykazují se studijní programy realizované společně s pobočkami zahraničních vysokých škol působících na území ČR.
Vysoká škola vyplní i doplňující tabulku Souhrnné informace k tab. 2.4.
</t>
    </r>
    <r>
      <rPr>
        <b/>
        <sz val="11"/>
        <rFont val="Calibri"/>
        <family val="2"/>
        <charset val="238"/>
        <scheme val="minor"/>
      </rPr>
      <t xml:space="preserve">Údaje vykazované do tabulek 2.3 a 2.4 jsou exkluzivní - jeden studijní program nemůže být zařazen do obou tabulek zároveň.  </t>
    </r>
  </si>
  <si>
    <t>Akreditované studijní programy uskutečňované společně s vyšší odbornou školou (název studijního programu, 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Vysoká škola vyplní i doplňující tabulku Souhrnné informace k tab. 2.5.</t>
  </si>
  <si>
    <t xml:space="preserve">Počet účastníků kurzů celoživotního vzdělávání (CŽV) na vysoké škole v dělení dle délky trvání kurzu (v hodinách), jejich zaměření a široce vymezeného oboru klasifikace ISCED-F. </t>
  </si>
  <si>
    <t xml:space="preserve">Studenti v akreditovaných studijních programech (počty v jednotlivých široce vymezených oborech klasifikace ISCED-F podle typu studia a formy studia, včetně rozlišení formy doktorského studia). Uveďte počty zahraničních studentů (bez studentů přijetých na krátkodobý studijní pobyt) a počty žen v rámci daného typu studia a formy studia na jednotlivých fakultách. Vykazují se počty studií, nikoliv fyzické osoby. Zahrnuta jsou aktivní studia k 31. 12. </t>
  </si>
  <si>
    <t xml:space="preserve">Studenti – samoplátci (počty v jednotlivých široce vymezených oborech klasifikace ISCED-F podle typu studia a formy studia, nově včetně rozlišení formy doktorského studia) podle fakult, případně jiných součástí uskutečňujících akreditovaný studijní program nebo jeho část. O samoplátce se jedná v případě, kdy je studium plně hrazeno studentem(kou) z vlastních prostředků v případě studia v cizím jazyce (§ 58, odst. 4). Vysoká škola je nevykazuje v počtech studentů rozhodných pro určení výše státního příspěvku na vzdělávací činnost. Vykazují se počty studií, nikoliv fyzické osoby (jedna fyzická osoba může mít více studií). Zahrnuta jsou aktivní studia k 31. 12. </t>
  </si>
  <si>
    <t>Absolventi akreditovaných studijních programů, podle fakult, případně jiných součástí uskutečňujících akreditovaný studijní program nebo jeho část (počty v jednotlivých široce vymezených oborech klasifikace ISCED-F podle typu studia a formy studia). Vykazují se počty absolvovaných studií, nikoliv fyzické osoby. Zahrnuti jsou občané ČR + cizinci; studium v akreditovaném studijním programu ukončené úspěšným vykonáním státní zkoušky (§ 55); včetně samoplátců, včetně absolvovaných studií studentů vyjetých na krátkodobém studijním pobytu, bez absolvovaných krátkodobých studijních pobytů zahraničními studenty, bez CŽV a mezinárodně uznávaných kurzů. Zahrnuta jsou studia úspěšně absolvovaná v období 1. 1. – 31. 12.</t>
  </si>
  <si>
    <r>
      <t>Věková struktura akademických a vědeckých pracovníků s uvedením počtu žen (v dané struktuře). Vykazují se počty fyzických osob k 31. 12. (</t>
    </r>
    <r>
      <rPr>
        <b/>
        <sz val="11"/>
        <rFont val="Calibri"/>
        <family val="2"/>
        <charset val="238"/>
        <scheme val="minor"/>
      </rPr>
      <t>pouze osoby v pracovním poměru, tedy bez zahrnutí osob pracujících na DPP a DPČ</t>
    </r>
    <r>
      <rPr>
        <sz val="11"/>
        <rFont val="Calibri"/>
        <family val="2"/>
        <charset val="238"/>
        <scheme val="minor"/>
      </rPr>
      <t>). Do celkového počtu zahrnout zaměstnance v daných kategoriích za VŠ celkem (tzn. za jednotlivé fakulty + ostatní pracoviště celkem). 
Údaje z této tabulky budou zároveň použity pro účely Hodnocení vysokých škol podle Metodiky 17+ v Modulech M3, M4 a M5.</t>
    </r>
  </si>
  <si>
    <t>Vědečtí a odborní pracovníci**</t>
  </si>
  <si>
    <t>Tab. 6.2: Věková struktura akademických, vědeckých a ostatních pracovníků (počty fyzických osob*)</t>
  </si>
  <si>
    <t>Vedoucí pracovník katedry/institutu/výzkumného pracoviště****</t>
  </si>
  <si>
    <r>
      <rPr>
        <b/>
        <sz val="12"/>
        <color indexed="9"/>
        <rFont val="Calibri"/>
        <family val="2"/>
        <charset val="238"/>
      </rPr>
      <t xml:space="preserve">Tab. 8.2: </t>
    </r>
    <r>
      <rPr>
        <b/>
        <sz val="14"/>
        <color indexed="9"/>
        <rFont val="Calibri"/>
        <family val="2"/>
        <charset val="238"/>
      </rPr>
      <t>Odborníci z aplikační sféry* podílející se na výuce a na praxi v akreditovaných studijních programech (počty)</t>
    </r>
  </si>
  <si>
    <t>Počet osob podílejících se na zajištění praxí***</t>
  </si>
  <si>
    <t>Tab. 6.2: Věková struktura akademických, vědeckých a ostatních pracovníků (počty fyzických osob)</t>
  </si>
  <si>
    <t xml:space="preserve">Pozn.: *** = pracoviště pro vzdělávací a výzkumnou, vývojovou a inovační, uměleckou nebo další tvůrčí činnost nebo pro poskytování informačních služeb nebo převod technologií dle § 22 odst. c) zákona č. 111/1998 Sb. </t>
  </si>
  <si>
    <t xml:space="preserve">Pozn.: **** = vyjmenovaná a obdobná pracoviště pro vzdělávací a výzkumnou, vývojovou a inovační, uměleckou nebo další tvůrčí činnost nebo pro poskytování informačních služeb nebo převod technologií dle § 22 odst. c) zákona č. 111/1998 Sb., spadající pod součást vysoké školy. </t>
  </si>
  <si>
    <r>
      <t xml:space="preserve">Do tabulky se zaznamenávají pouze součásti vysoké školy a pracoviště pro vzdělávací a výzkumnou, vývojovou a inovační, uměleckou nebo další tvůrčí činnost nebo pro poskytování informačních služeb nebo převod technologií. </t>
    </r>
    <r>
      <rPr>
        <b/>
        <u/>
        <sz val="10"/>
        <rFont val="Calibri"/>
        <family val="2"/>
        <charset val="238"/>
        <scheme val="minor"/>
      </rPr>
      <t>Neuvádí se údaje</t>
    </r>
    <r>
      <rPr>
        <b/>
        <sz val="10"/>
        <rFont val="Calibri"/>
        <family val="2"/>
        <charset val="238"/>
        <scheme val="minor"/>
      </rPr>
      <t xml:space="preserve"> za administrativní, účelová zařízení pro kulturní a sportovní činnost, pro ubytování a stravování nebo k zajišťování provozu školy. </t>
    </r>
  </si>
  <si>
    <t>Akademický profil</t>
  </si>
  <si>
    <t>Profesní profil</t>
  </si>
  <si>
    <t>Země Curaçao</t>
  </si>
  <si>
    <r>
      <t xml:space="preserve">Vědečtí </t>
    </r>
    <r>
      <rPr>
        <b/>
        <sz val="10"/>
        <rFont val="Calibri"/>
        <family val="2"/>
        <charset val="238"/>
        <scheme val="minor"/>
      </rPr>
      <t>pracovníci nespadající do ostatních kategorií</t>
    </r>
  </si>
  <si>
    <r>
      <t xml:space="preserve">Vědečtí </t>
    </r>
    <r>
      <rPr>
        <b/>
        <sz val="10"/>
        <color theme="1"/>
        <rFont val="Calibri"/>
        <family val="2"/>
        <charset val="238"/>
        <scheme val="minor"/>
      </rPr>
      <t>pracovníci*</t>
    </r>
  </si>
  <si>
    <r>
      <t xml:space="preserve">Vědečtí </t>
    </r>
    <r>
      <rPr>
        <b/>
        <sz val="10"/>
        <color theme="1"/>
        <rFont val="Calibri"/>
        <family val="2"/>
        <charset val="238"/>
        <scheme val="minor"/>
      </rPr>
      <t>pracovníci nespadající do ostatních kategorií</t>
    </r>
  </si>
  <si>
    <t>Absolventské stáže (z celkem)******</t>
  </si>
  <si>
    <t>Fyzické***</t>
  </si>
  <si>
    <t>Virtuální***</t>
  </si>
  <si>
    <t xml:space="preserve">               - elektronicky (odhad)*</t>
  </si>
  <si>
    <t>Počet odebíraných titulů periodik:
                - fyzicky</t>
  </si>
  <si>
    <t>Pozn.: * = Jedná se o v daném roce probíhající projekty.</t>
  </si>
  <si>
    <t xml:space="preserve">Pozn.: *** = Konference spadá do kategorie, pokud se jí v dané formě zúčastnilo více než 50 % účastníků (i odhadem). Kategorie jsou výlučné. </t>
  </si>
  <si>
    <r>
      <t xml:space="preserve">Pozn.: ***** = údaj celkem nemusí odrážet reálný stav fyzických osob (jedna osoba může v rámci VŠ či fakulty zastávat více pozic), jedná se o </t>
    </r>
    <r>
      <rPr>
        <b/>
        <sz val="10"/>
        <rFont val="Calibri"/>
        <family val="2"/>
        <charset val="238"/>
        <scheme val="minor"/>
      </rPr>
      <t>prostý součet buňek</t>
    </r>
    <r>
      <rPr>
        <sz val="10"/>
        <rFont val="Calibri"/>
        <family val="2"/>
        <charset val="238"/>
        <scheme val="minor"/>
      </rPr>
      <t xml:space="preserve">. </t>
    </r>
  </si>
  <si>
    <t>Celkový počet ukončených smluv (pandemie)*</t>
  </si>
  <si>
    <t>Celkový počet upravených smluv (pandemie)**</t>
  </si>
  <si>
    <t>Celkový počet smluv s výjimkou (pandemie)***</t>
  </si>
  <si>
    <t xml:space="preserve">Pozn.: * = Počet smluv, které byly v průběhu roku ukončeny v důsledku vládních protipandemických opatření týkajících se ubytování. </t>
  </si>
  <si>
    <t xml:space="preserve">Pozn.: ** = Počet smluv, které byly v průběhu roku upraveny v důsledku vládních protipandemických opatření týkajících se ubytování. Nemusí se jednat o formální úpravu smlouvy, ale i změnu jejího plnění  - typicky se jedná o snížení ceny ubytování v případě, že je ubytování studentovi ponecháno, ačkoliv není fyzicky využíváno. </t>
  </si>
  <si>
    <r>
      <t>Virtuálně</t>
    </r>
    <r>
      <rPr>
        <b/>
        <vertAlign val="superscript"/>
        <sz val="10"/>
        <rFont val="Calibri"/>
        <family val="2"/>
        <charset val="238"/>
        <scheme val="minor"/>
      </rPr>
      <t>1</t>
    </r>
    <r>
      <rPr>
        <b/>
        <sz val="10"/>
        <rFont val="Calibri"/>
        <family val="2"/>
        <charset val="238"/>
        <scheme val="minor"/>
      </rPr>
      <t xml:space="preserve"> (z celkem)</t>
    </r>
  </si>
  <si>
    <r>
      <t xml:space="preserve">Pozn.: </t>
    </r>
    <r>
      <rPr>
        <vertAlign val="superscript"/>
        <sz val="10"/>
        <rFont val="Calibri"/>
        <family val="2"/>
        <charset val="238"/>
        <scheme val="minor"/>
      </rPr>
      <t>1</t>
    </r>
    <r>
      <rPr>
        <sz val="10"/>
        <rFont val="Calibri"/>
        <family val="2"/>
        <charset val="238"/>
        <scheme val="minor"/>
      </rPr>
      <t xml:space="preserve"> = Pokud se virtuální mobilita na VŠ nerealizovala, uveďte nulu. Pokud se realizovala, ale nejsou dostupné údaje, uveďte kvalifikovaný odhad a buňku/buňky/sloupec okomentujte (např. kvalifikovaný odhad). Pokud není možné uvést kvalifikovaný odhad, nechte buňku prázdnou a a buňku/buňky/sloupec okomentujte (např. n/a). </t>
    </r>
  </si>
  <si>
    <r>
      <rPr>
        <b/>
        <sz val="12"/>
        <color theme="0"/>
        <rFont val="Calibri"/>
        <family val="2"/>
        <charset val="238"/>
      </rPr>
      <t xml:space="preserve">Tab. 8.1: </t>
    </r>
    <r>
      <rPr>
        <b/>
        <sz val="14"/>
        <color theme="0"/>
        <rFont val="Calibri"/>
        <family val="2"/>
        <charset val="238"/>
      </rPr>
      <t xml:space="preserve"> Konference (spolu)pořádané vysokou školou (počty)</t>
    </r>
  </si>
  <si>
    <r>
      <rPr>
        <b/>
        <sz val="12"/>
        <color theme="0"/>
        <rFont val="Calibri"/>
        <family val="2"/>
        <charset val="238"/>
      </rPr>
      <t xml:space="preserve">Tab. 12.1: </t>
    </r>
    <r>
      <rPr>
        <b/>
        <sz val="14"/>
        <color theme="0"/>
        <rFont val="Calibri"/>
        <family val="2"/>
        <charset val="238"/>
      </rPr>
      <t>Ubytování, stravování</t>
    </r>
  </si>
  <si>
    <t>Ředitel ústavu, vysokoškolského zemědělského nebo lesního statku a ostatních pracovišť</t>
  </si>
  <si>
    <t xml:space="preserve">Vedoucí pracovníci s uvedením počtu žen (dle orgánů/součásti vysoké školy). Vykazují se počty fyzických osob k 31. 12. Uvádí se počty fyzických osob na úrovni vysoké školy (vše, co nespadá pod součásti, např. rektor, správní rada) a na úrovni jednotlivých součástí (např. děkan, vedoucí katedry; spadá sem i vysokoškolský ústav a statek). V případě akademického senátu, vědecké, umělecké, akademické a správní rady se vykazují údaje za jejich členy (bez ohledu na jejich pracovně-právní vztah k VŠ). Do posledního sloupce před celkovým součtem se uvádí počet vedoucích pracovníků uvedených organizačních jednotek (katedra, institut, výzkumné pracoviště) či obdobných útvarů (podobné významem, funkcí, úrovní v organizační struktuře apod.) dle definice uvedené pod tabulkou. Celkový součet za VŠ je prostým součtem předchzích údajů, nejedná se tak o počet fyzických osob. </t>
  </si>
  <si>
    <r>
      <t xml:space="preserve">Mobilita studentů (celková a z toho virtuální, viz poznámka pod tabulkou), akademických a ostatních pracovníků podle zemí (podle tabulky). Vykazují se počty výjezdů (u studentů, akademických a ostatních pracovníků, kteří absolvovali zahraniční pobyt) a počty příjezdů (u studentů, akademických a ostatních pracovníků, kteří přijeli na danou VŠ) uskutečněné v daném kalendářním roce. V případech výjezdů i příjezdů studentů se vykazují pobyty, jejichž celková délka trvání (tedy nikoliv pouze v průběhu daného kalendářního roku) byla delší než 2 týdny (14 dní) - </t>
    </r>
    <r>
      <rPr>
        <b/>
        <sz val="11"/>
        <rFont val="Calibri"/>
        <family val="2"/>
        <charset val="238"/>
        <scheme val="minor"/>
      </rPr>
      <t>započítávají se tak i pobyty, které započaly v předchozím roce</t>
    </r>
    <r>
      <rPr>
        <sz val="11"/>
        <rFont val="Calibri"/>
        <family val="2"/>
        <charset val="238"/>
        <scheme val="minor"/>
      </rPr>
      <t>. V případech výjezdů i příjezdů akademických a ostatních pracovníků se vykazují pobyty delší než 5 dní. Jsou uváděny všechny programy bez ohledu na zdroj financování. Vysoká škola bez dalšího zásahu pouze vyplní tabulku příslušnými hodnotami (</t>
    </r>
    <r>
      <rPr>
        <b/>
        <sz val="11"/>
        <rFont val="Calibri"/>
        <family val="2"/>
        <charset val="238"/>
        <scheme val="minor"/>
      </rPr>
      <t>nemaže země, u kterých nebyla realizována žádná mobilita</t>
    </r>
    <r>
      <rPr>
        <sz val="11"/>
        <rFont val="Calibri"/>
        <family val="2"/>
        <charset val="238"/>
        <scheme val="minor"/>
      </rPr>
      <t>).</t>
    </r>
  </si>
  <si>
    <t xml:space="preserve">Konference (spolu)pořádané vysokou školou (počet konferencí konaných v daném roce v dělení dle způsobu realizace - fyzické a virtuální). Vykazují se pouze konference s více než 60 účastníky a konference s mezinárodní účastí, za jednotlivé fakulty a za ostatní pracoviště celkem. Vykazují se veškeré konference, na jejichž organizaci se daná VŠ podílela. Pokud bude jedna konference s více než 60 účastníky a zároveň bude i mezinárodní, vykáže ji VŠ do obou sloupců. Pokud konference splní pouze jedno z kritérií, bude vykázána v příslušném sloupci, pokud žádné z kritérií, VŠ ji nevykáže. </t>
  </si>
  <si>
    <t>Ubytovací a stravovací služby vysoké školy. VŠ vykáže počet podaných žádostí o ubytování nebo počet rezervací konkrétního lůžka, a to na základě vlastní zavedené praxe. Uváděny jsou také počty ukončených a upravených smluv a počty smluv s výjimkou v souvislosti s vládními protipandemickými opatřeními týkajícími se ubytování.</t>
  </si>
  <si>
    <t xml:space="preserve">Pozn.: * = Jelikož jsou vykazovány fyzické osoby, které se mohou účastnit i více kurzů, nemusí být údaj celkem součtem předcházejících řádků či sloupců, ale odráží stav reálného celkového počtu účastníků kurzů, tzn. jedna fyzická osoba může být započítána vícekrát. </t>
  </si>
  <si>
    <t>Pozn.:  ***** = V tabulce 7.2 Mobilita studentů a akademických a ostatních pracovníků podle zemí je uveden výčet všech zemí; účelem je usnadnění zpracování získaných údajů MŠMT. Současně by neměl představovat dodatečnou zátěž pro vysoké školy při vyplňování. V případě neexistence mobility z dané země nevyplňujte prosím buňku.</t>
  </si>
  <si>
    <t>Pozn.: = Elektronické jednotky zahrnují pouze jednotlivě nakupované tituly, nikoliv knihy a periodika, která jsou součástí předplácených „balíků“ od vydavatelů odborné a vědecké literatury.</t>
  </si>
  <si>
    <t xml:space="preserve">Počet realizovaných kurzů celoživotního vzdělávání (CŽV) na vysoké škole v dělení dle délky trvání kurzu (v hodinách), jejich zaměření a široce vymezeného oboru klasifikace ISCED-F. </t>
  </si>
  <si>
    <r>
      <rPr>
        <b/>
        <sz val="12"/>
        <color theme="0"/>
        <rFont val="Calibri"/>
        <family val="2"/>
        <charset val="238"/>
      </rPr>
      <t xml:space="preserve">Tab. 2.7: </t>
    </r>
    <r>
      <rPr>
        <b/>
        <sz val="14"/>
        <color theme="0"/>
        <rFont val="Calibri"/>
        <family val="2"/>
        <charset val="238"/>
      </rPr>
      <t>Kurzy celoživotního vzdělávání (CŽV) na vysoké škole (počty účastníků, fyzických osob)</t>
    </r>
  </si>
  <si>
    <t>Počet kurzů</t>
  </si>
  <si>
    <t>Orientovaných na výkon povolání</t>
  </si>
  <si>
    <r>
      <rPr>
        <b/>
        <sz val="12"/>
        <color theme="0"/>
        <rFont val="Calibri"/>
        <family val="2"/>
        <charset val="238"/>
      </rPr>
      <t xml:space="preserve">Tab. 2.8: </t>
    </r>
    <r>
      <rPr>
        <b/>
        <sz val="14"/>
        <color theme="0"/>
        <rFont val="Calibri"/>
        <family val="2"/>
        <charset val="238"/>
      </rPr>
      <t>Kurzy celoživotního vzdělávání (CŽV) na vysoké škole (počty kurzů a účastníků) - microcredentials</t>
    </r>
  </si>
  <si>
    <t>Počet účastníků kurzů</t>
  </si>
  <si>
    <t>Zájmových</t>
  </si>
  <si>
    <t>Nizozemské Antily</t>
  </si>
  <si>
    <t>Srbsko a Černá Hora</t>
  </si>
  <si>
    <t>Palestina</t>
  </si>
  <si>
    <t>Vysoká škola uvede počet a podíl studií ukončených absolvováním v daném roce, v rámci nichž byl absolvován zahraniční studijní pobyt nebo stáž trvající alespoň 14 dní, v členění dle typu studijního programu. Současně z absolventů doktorských studijních programů se vykuzuje počet a podíl těch, u kterých délka zahraničního pobytu nebo stáže dosáhla alespoň 1 měsíc (tj. 30 dní). Zahrnuta jsou studia úspěšně absolvovaná v období 1. 1. – 31. 12.</t>
  </si>
  <si>
    <t>Pozn.: *** = Počet smluv, které zůstaly v platnosti na výjimku ze zákazu ubytování plynoucí z vládních protipandemických opatření týkajících se ubytování. Jedná se např. o studenty s nařízenou pracovní povinností, dobrovolníky, studenty, kteří prohlásili vysokoškolskou kolej za své bydliště apod.</t>
  </si>
  <si>
    <t xml:space="preserve">Počet realizovaných kurzů celoživotního vzdělávání (CŽV), jejichž forma a výstupy odpovídají evropskému přístupu k microcredentials (mikrocertifikáty) a počty účastníků těchto kurzů, v dělení dle jejich zaměření a široce vymezeného oboru klasifikace ISCED-F. </t>
  </si>
  <si>
    <t xml:space="preserve">Pozn.: * = Hodnota celkem u fyzických osob - jsou vykazovány fyzické osoby, které se mohou účastnit i více kurzů, nemusí být celkový údaj součtem předcházejících řádků či sloupců, ale odráží stav reálného celkového počtu účastníků kurzů, tzn. jedna fyzická osoba může být započítána vícekrát. </t>
  </si>
  <si>
    <t>Zájem o studium na vysoké škole (počet přihlášek do bakalářských, magisterských, navazujících magisterských a doktorských studijních programů podle fakult, případně jiných součástí uskutečňujících akreditovaný studijní program nebo jeho část a široce vymezených oborů klasifikace ISCED-F, počty uchazečů (tzn. počet fyzických osob), počet přijetí a počet zápisů ke studiu). Vykazují se údaje o přijímacím řízení vč. zahraničních uchazečů. V případě počtu „přijetí“ a „zápisů“ se nejedná o počty fyzických osob, tzn. jedna osoba přijatá/zapsaná na více studií vstupuje do tabulky právě tolikrát, kolikrát byla přijata/zapsána. V případě počtu uchazečů se vykazují fyzické osoby takovým způsobem, že v rámci jedné fakulty může být osoba uvedena více než jednou (pokud si podala přihlášku do více skupin studijních programů), avšak v celkovém údaji za fakultu bude uvedena pouze jedenkrát. Celkový údaj za fakultu tak není součtem údajů ze skupin studijních programů na této fakultě. Totéž platí i pro fakulty a celkový údaj za VŠ, kdy jeden uchazeč může být vykázán za více fakult či součástí VŠ. Údaje za VŠ celkem nejsou součtem údajů z fakult, ale odráží reálný stav zájmu o danou VŠ! Rozhodným obdobím je kalendářní rok zápisu do studia (2023), tj. přihlášky ke studiu a přijatí/zapsaní studenti vztahující se k zápisům ke studiu proběhlým v roce 2023. 
Vyhláška č. 277/2016 Sb. o předávání statistických údajů vysokými školami - k dispozici na tomto odkazu: http://www.msmt.cz/vzdelavani/vysoke-skolstvi/legislativa</t>
  </si>
  <si>
    <t>Počty akademických a vědeckých pracovníků a ostatních zaměstnanců za danou VŠ celkem (tedy nejen za fakulty, ale i za ostatní pracoviště VŠ) v dané struktuře. Vykazují se průměrné přepočtené počty za rok 2023, tedy počet pracovníků přepočtený na plný pracovní úvazek (včetně DPČ, mimo DPP). Uvádí se počty žen v jednotlivých kategoriích (akademičtí, vědečtí a ostatní zaměstnanci) i v počtu zaměstnanců celkem za danou VŠ. 
Údaje z této tabulky budou zároveň použity pro účely Hodnocení vysokých škol podle Metodiky 17+ v Modulech M3, M4 a M5.</t>
  </si>
  <si>
    <t>Počty akademických a vědeckých pracovníků s cizím státním občanstvím (v dané struktuře). Nejen za fakulty, ale i za ostatní pracoviště dané VŠ celkem. Vykazují se průměrné přepočtené počty za rok 2023, tedy počet pracovníků přepočtený na plný pracovní úvazek (včetně DPČ, mimo DPP). 
Údaje z této tabulky budou zároveň použity pro účely Hodnocení vysokých škol podle Metodiky 17+ v Modulech M3, M4 a M5.</t>
  </si>
  <si>
    <t xml:space="preserve">Počet nově vzniklých spin-off/start-up podniků podpořených vysokou školou v daném roce, počet podaných patentových přihlášek, počet udělených patentů, počet zapsaných užitných vzorů, počet licenčních smluv uzavřených se subjektem aplikační sféry na využití výsledků výzkumu, vývoje a inovací za daný kalendářní rok a celkový počet platných smluv uzavřených se subjektem aplikační sféry na využití výsledků výzkumu, vývoje a inovací (tento údaj úvest k 31. 12. 2023). Údaje se vykazují za kalendářní rok, s rozlišením na ČR a zahraničí (s výjimkou spin-off/start-up podniků, viz tabulka). Dále vysoká škola uvede příjmy za rok 2023 z licenčních smluv, ze smluvního výzkumu, z vzdělávacích kurzů pro zaměstnance subjektů aplikační sféry a z poskytnutých konzultací a poradenství. Soukromé vysoké školy uvedou příjmy dle svého uvážení. </t>
  </si>
  <si>
    <t>Profesoři jmenovaní v roce 2023</t>
  </si>
  <si>
    <t>Docenti jmenovaní v roce 2023</t>
  </si>
  <si>
    <t>H2023/ 7. rámcový program EK</t>
  </si>
  <si>
    <t>Pozn.: *= Jedná se o nově vzniklé spin-off/start-up podniky podpořené vysokou školou v roce 2023 (počty).</t>
  </si>
  <si>
    <t xml:space="preserve">Pozn.: ***= Definice položek týkajících se příjmů a hodnoty v tabulce u těchto položek odpovídají Výroční zprávě o hospodaření pro rok 2023 pro VVŠ (tab. č. 6). SVŠ vyplní tyto položky dle uvážení. </t>
  </si>
  <si>
    <t>Počet podaných žádostí/rezervací o ubytování k 31/12/2023</t>
  </si>
  <si>
    <t>Počet kladně vyřízených žádostí/rezervací o ubytování k 31/12/2023</t>
  </si>
  <si>
    <t>Počet lůžkodnů v roce 2023</t>
  </si>
  <si>
    <t>Počet hlavních jídel vydaných v roce 2023 studentům</t>
  </si>
  <si>
    <t>Počet hlavních jídel vydaných v roce 2023 zaměstnancům vysoké školy</t>
  </si>
  <si>
    <t>Počet hlavních jídel vydaných v roce 2023 ostatním strávníkům</t>
  </si>
  <si>
    <t>Podíl neúspěšných studií v prvním roce studia. Řazeno dle fakult a případně jiných součástí uskutečňujících akreditovaný studijní program nebo jeho část. Ukazatel vychází z podílu velikosti kohorty studií započatých v kalendářním roce n=2022 (X) a součtu neúspěšných studií této kohorty v kalendářním roce n=2022 a kalendářním roce n+1=2023 (Y). Výpočet je tedy následujícím zlomkem: „Míra studijní neúspěšnosti=Y/X“. Vykazuje se podíl předčasně ukončených studií, nikoliv fyzických osob (jedna fyzická osoba mohla předčasně ukončit více studií). Za předčasně ukončená studia se považují studia ukončená pro nesplnění požadavků nebo vyloučením ze studia (dle číselníku SIMS kódy 2, 3, 6 a 7). Studia ukončená přestupem na jiný studijní program nejsou považována za neúspěšně ukončená studia (tzn. vstupují do parametru X, ale nevstupují do parametru Y).</t>
  </si>
  <si>
    <t>V roce 2022 (v období od 1.1. do 31.12.) bylo na fakultu zapsáno 500 prezenčních bakalářských studií. V témže a následujícím roce jich bylo z této kohorty neúspěšně ukončeno 180. Studijní neúspěšnost této kohorty v 1. ročníku je 180/500=0,36, tedy 36 %.</t>
  </si>
  <si>
    <t>Pozn.: ** = Vyjíždějící studenti (tj. počty výjezdů) – kteří v roce 2023 absolvovali zahraniční pobyt; započítávají se i ti studenti, jejichž pobyt začal v roce 2022. Započítávají se pouze studenti, jejichž pobyt trval více než 4 týdny (28 dní). Pokud VŠ uvádí i jinak dlouhé výjezdy, uvede to v poznámce k tabulce.</t>
  </si>
  <si>
    <t>Pozn.: *** = Přijíždějící studenti (tj. počty příjezdů) – kteří přijeli v roce 2023; započítávají se i ti studenti, jejichž pobyt začal v roce 2022. Započítávají se pouze studenti, jejichž pobyt trval více než 4 týdny (28 dní). Pokud VŠ uvádí i jinak dlouhé výjezdy, uvede to v poznámce k tabulce.</t>
  </si>
  <si>
    <t>Pozn.: **** = Vyjíždějící akademičtí pracovníci (tj. počty výjezdů) – kteří v roce 2023 absolvovali zahraniční pobyt; započítávají se i ti pracovníci, jejichž pobyt začal v roce 2022.</t>
  </si>
  <si>
    <t>Pozn.: ***** = Přijíždějící akademičtí pracovníci (tj. počty příjezdů) – kteří přijeli v roce 2023; započítávají se i ti pracovníci, jejichž pobyt začal v roce 2022.</t>
  </si>
  <si>
    <t xml:space="preserve">Pozn.: * = Vyjíždějící studenti (tj. počty výjezdů) – studenti, kteří v roce 2023 absolvovali (ukončili) zahraniční pobyt; započítávají se i ti studenti, jejichž pobyt začal v roce 2022. Započítávají se pouze studenti, jejichž pobyt trval alespoň 2 týdny (14 dní). </t>
  </si>
  <si>
    <t xml:space="preserve">Pozn.: ** = Přijíždějící studenti (tj. počty příjezdů) – studenti, kteří přijeli v roce 2023; započítávají se i ti studenti, jejichž pobyt začal v roce 2022. Započítávají se pouze studenti, jejichž pobyt trval alespoň 2 týdny (14 dní). </t>
  </si>
  <si>
    <t>Pozn.: *** = Vyjíždějící akademičtí/ostatní pracovníci (tj. počty výjezdů) – pracovníci, kteří v roce 2023 absolvovali (ukončili) zahraniční pobyt; započítávají se i ti pracovníci, jejichž pobyt začal v roce 2022. Započítávají se pouze pracovníci, jejichž pobyt trval alespoň 5 dní.</t>
  </si>
  <si>
    <t>Pozn.: **** = Přijíždějící akademičtí/ostatní pracovníci (tj. počty příjezdů) – pracovníci, kteří přijeli v roce 2023; započítávají se i ti pracovníci, jejichž pobyt začal v roce 2022. Započítávají se pouze pracovníci, jejichž pobyt trval alespoň 5 dní.</t>
  </si>
  <si>
    <t>celkem</t>
  </si>
  <si>
    <r>
      <rPr>
        <b/>
        <sz val="12"/>
        <color theme="0"/>
        <rFont val="Calibri"/>
        <family val="2"/>
        <charset val="238"/>
      </rPr>
      <t xml:space="preserve">Tab. 2.6: </t>
    </r>
    <r>
      <rPr>
        <b/>
        <sz val="14"/>
        <color theme="0"/>
        <rFont val="Calibri"/>
        <family val="2"/>
        <charset val="238"/>
      </rPr>
      <t>Kurzy celoživotního vzdělávání (CŽV) na vysoké škole (počty realizovaných kurzů)</t>
    </r>
  </si>
  <si>
    <t xml:space="preserve">Studenti - v akreditovaných studijních programech (počty podle typu studia), včetně zahraničních studentů (bez studentů přijetých na krátkodobý studijní pobyt) a počty žen v rámci daného typu studia. Vykazují se počty studií, nikoliv fyzické osoby. Zahrnuta jsou aktivní studia k 31. 12. 
Akdemičtví pracovníci - využívají se údaje z tabulky 6.1. </t>
  </si>
  <si>
    <t>Prezenční forma</t>
  </si>
  <si>
    <t>Kombinovaná a distanční forma</t>
  </si>
  <si>
    <t>stipendium</t>
  </si>
  <si>
    <t>celkový příjem</t>
  </si>
  <si>
    <t>stipendium **</t>
  </si>
  <si>
    <t>celkový příjem ***</t>
  </si>
  <si>
    <t>počet studentů</t>
  </si>
  <si>
    <t>Tab. 3.6: Studenti - počty na 1 akadamického pracovníka</t>
  </si>
  <si>
    <r>
      <rPr>
        <b/>
        <sz val="12"/>
        <color theme="0"/>
        <rFont val="Calibri"/>
        <family val="2"/>
        <charset val="238"/>
      </rPr>
      <t>Tab. 3.5</t>
    </r>
    <r>
      <rPr>
        <b/>
        <sz val="14"/>
        <color theme="0"/>
        <rFont val="Calibri"/>
        <family val="2"/>
        <charset val="238"/>
      </rPr>
      <t>: Průměrná měsíční výše příjmů studentů (fyzických osob) doktorského studia</t>
    </r>
  </si>
  <si>
    <t xml:space="preserve">Pozn.: ** = Průměrná měsíční výše (viz níže) stipendia vyplaceného studentům doktorských studijních programů dle § 91 odst. 4 písm. c) za daný kalendářní rok. Uvádí se pouze částky finančních prostředků vyplacených v rámci tohoto stipendia. </t>
  </si>
  <si>
    <r>
      <t>Pozn.: *** = Průměrná měsíční výše všech příjmu studentů doktorských studijních programů vyplác</t>
    </r>
    <r>
      <rPr>
        <sz val="10"/>
        <rFont val="Calibri"/>
        <family val="2"/>
        <charset val="238"/>
        <scheme val="minor"/>
      </rPr>
      <t xml:space="preserve">ených fakultou, respektive vysokou školou. Celkový údaj za vysokou školu nemusí být součet údajů za fakultu - s ohledem na možné příjmy z mimofakultní součásti VŠ. Uvádí se jak částky z předchozího sloupce, tak další finanční prostředky vyplacené dle metodiky. </t>
    </r>
  </si>
  <si>
    <t xml:space="preserve">Jsou započítány všechny finanční prostředky, které byly poskytnuty fakultou, jinou součásti vysoké školy uskutečňující akreditovaný studijní program nebo vysokou školou. </t>
  </si>
  <si>
    <t>Tab. 3.5: Průměrná měsíční výše příjmů studentů (fyzických osob) doktorského studia</t>
  </si>
  <si>
    <t>Tab. 2.1: Akreditované studijní programy (počty)</t>
  </si>
  <si>
    <t xml:space="preserve">Tab. 2.2: Studijní programy v cizím jazyce (počty) </t>
  </si>
  <si>
    <t>Tab. 2.3: Joint/Double/Multiple Degree studijní programy realizované se zahraniční VŠ</t>
  </si>
  <si>
    <t xml:space="preserve">Tab. 2.4: Akreditované studijní programy uskutečňované společně s jinou vysokou školou nebo s veřejnou výzkumnou institucí se sídlem v ČR </t>
  </si>
  <si>
    <t>Tab. 2.5: Akreditované studijní programy uskutečňované společně s vyšší odbornou školou</t>
  </si>
  <si>
    <t xml:space="preserve">Tab. 2.6: Kurzy celoživotního vzdělávání (CŽV) na vysoké škole (počty realizovaných kurzů) </t>
  </si>
  <si>
    <t xml:space="preserve">Tab. 2.7: Kurzy celoživotního vzdělávání (CŽV) na vysoké škole (počty účastníků, fyzických osob) </t>
  </si>
  <si>
    <t>Tab. 2.8: Kurzy celoživotního vzdělávání (CŽV) na vysoké škole (počty realizovaných kurzů a jejich účastníků) - microcredentials</t>
  </si>
  <si>
    <t xml:space="preserve">Tab. 3.1: Studenti v akreditovaných studijních programech (počty studií) </t>
  </si>
  <si>
    <t>Číslo a název tabulky</t>
  </si>
  <si>
    <t xml:space="preserve">Průměrná měsíční výše je podíl celkové sumy vyplacených finančních prostředků jednomu studentovi během daného roku vydělená počtem měsíců, po které mu bylo stipendium vypláceno. Pokud byly finanční prostředky jedné osobě vyplaceny vícekrát, respektive z různých finančních zdrojů, je osoba započtena pouze jednou, ale do výpočtu vstoupí součet částek této osobě vyplacených. </t>
  </si>
  <si>
    <r>
      <t xml:space="preserve">Vykazují se počty fyzických osob (studentů doktorských studijních programů), kterým byly v daném roce alespoň jednou ze strany fakulty, respektive vysoké školy, vyplaceny finanční prostředky, a to v dělení na stipendia (vyplacená dle § 91 odst. 4 písm. c)) a celkovou částku. 
</t>
    </r>
    <r>
      <rPr>
        <b/>
        <sz val="11"/>
        <color rgb="FFFF0000"/>
        <rFont val="Calibri"/>
        <family val="2"/>
        <charset val="238"/>
        <scheme val="minor"/>
      </rPr>
      <t>Uvádí</t>
    </r>
    <r>
      <rPr>
        <sz val="11"/>
        <color rgb="FFFF0000"/>
        <rFont val="Calibri"/>
        <family val="2"/>
        <charset val="238"/>
        <scheme val="minor"/>
      </rPr>
      <t xml:space="preserve"> se pouze údaje za studenty, kteří byli současně:
1) zapsáni ve studijním programu na dané fakultě/součásti vysoké školy uskutečňující akreditovaný studijní program/vysoké škole, pokud se tato nedělí na fakulty, nebo je studijní program uskutečňován vysokou školou a 
2) byli jim fakultou/nefakultní součástí/vysokou školou, na které byli zapsáni ve studijním programu, vypláceny finanční prostředky. 
Pokud nejsou splněny obě podmínky, údaje se neuvádí. 
</t>
    </r>
    <r>
      <rPr>
        <b/>
        <sz val="11"/>
        <color rgb="FFFF0000"/>
        <rFont val="Calibri"/>
        <family val="2"/>
        <charset val="238"/>
        <scheme val="minor"/>
      </rPr>
      <t>Počty studentů</t>
    </r>
    <r>
      <rPr>
        <sz val="11"/>
        <color rgb="FFFF0000"/>
        <rFont val="Calibri"/>
        <family val="2"/>
        <charset val="238"/>
        <scheme val="minor"/>
      </rPr>
      <t xml:space="preserve"> - počet fyzických osob, kterým byly v daném roce alespoň jednou vyplaceny finanční prostředky (dle metodiky k této tabulce). 
</t>
    </r>
    <r>
      <rPr>
        <b/>
        <sz val="11"/>
        <color rgb="FFFF0000"/>
        <rFont val="Calibri"/>
        <family val="2"/>
        <charset val="238"/>
        <scheme val="minor"/>
      </rPr>
      <t>Stipendia</t>
    </r>
    <r>
      <rPr>
        <sz val="11"/>
        <color rgb="FFFF0000"/>
        <rFont val="Calibri"/>
        <family val="2"/>
        <charset val="238"/>
        <scheme val="minor"/>
      </rPr>
      <t xml:space="preserve"> - Průměrná měsíční výše stipendia vyplaceného studentům doktorských studijních programů dle § 91 odst. 4 písm. c) za daný kalendářní rok. Uvádí se pouze částky finančních prostředků vyplacených v rámci tohoto stipendia.  Stipendia jsou podmnožinou celkové vyplacené částky, údaj musí být proto menší nebo rovný celkové částce. 
</t>
    </r>
    <r>
      <rPr>
        <b/>
        <sz val="11"/>
        <color rgb="FFFF0000"/>
        <rFont val="Calibri"/>
        <family val="2"/>
        <charset val="238"/>
        <scheme val="minor"/>
      </rPr>
      <t>Celková částka</t>
    </r>
    <r>
      <rPr>
        <sz val="11"/>
        <color rgb="FFFF0000"/>
        <rFont val="Calibri"/>
        <family val="2"/>
        <charset val="238"/>
        <scheme val="minor"/>
      </rPr>
      <t xml:space="preserve"> - uvádí se průměrná měsíční výše finančních prostředků, která byla vyplacena fakultou, respektive vysokou školou. 
</t>
    </r>
    <r>
      <rPr>
        <b/>
        <sz val="11"/>
        <color rgb="FFFF0000"/>
        <rFont val="Calibri"/>
        <family val="2"/>
        <charset val="238"/>
        <scheme val="minor"/>
      </rPr>
      <t>Průměrná měsíční výše</t>
    </r>
    <r>
      <rPr>
        <sz val="11"/>
        <color rgb="FFFF0000"/>
        <rFont val="Calibri"/>
        <family val="2"/>
        <charset val="238"/>
        <scheme val="minor"/>
      </rPr>
      <t xml:space="preserve"> je podíl celkové sumy vyplacených finančních prostředků jednomu studentovi během daného roku vydělená počtem měsíců, po které mu bylo stipendium vypláceno. Pokud byly finanční prostředky jedné osobě vyplaceny vícekrát, respektive z různých finančních zdrojů, je osoba započtena pouze jednou, ale do výpočtu vstoupí součet částek této osobě vyplacených. 
Příjmem se pro tento účel rozumí finanční prostředky, které byly vyplaceny fakultou, respektive vysokou školou.</t>
    </r>
  </si>
  <si>
    <t>7</t>
  </si>
  <si>
    <t>28</t>
  </si>
  <si>
    <t>301</t>
  </si>
  <si>
    <t>310</t>
  </si>
  <si>
    <t>613</t>
  </si>
  <si>
    <t>92</t>
  </si>
  <si>
    <t>UTB ve Zlíně</t>
  </si>
  <si>
    <t>Fakulta technologická*</t>
  </si>
  <si>
    <t>Fakulta managementu a ekonomiky *</t>
  </si>
  <si>
    <t>Fakulta multimediálních komunikací*</t>
  </si>
  <si>
    <t>Fakulta aplikované informatiky*</t>
  </si>
  <si>
    <t>Fakulta humanitních studií*</t>
  </si>
  <si>
    <t>Fakulta logistiky a krizového řízení*</t>
  </si>
  <si>
    <t>UTB - univerzitní programy*</t>
  </si>
  <si>
    <t>UTB Ve Zlíně</t>
  </si>
  <si>
    <t>Fakulta managementu a ekonomiky</t>
  </si>
  <si>
    <t>Fakulta technologická</t>
  </si>
  <si>
    <t>Fakulta multimediálních komunikací</t>
  </si>
  <si>
    <t>Fakulta aplikované informatiky</t>
  </si>
  <si>
    <t>Fakulta humanitních studií</t>
  </si>
  <si>
    <t>Fakulta logistiky a krizového řízení</t>
  </si>
  <si>
    <t>Celoškolské pracoviště</t>
  </si>
  <si>
    <t>n/a</t>
  </si>
  <si>
    <t>Z toho počet žen na FT</t>
  </si>
  <si>
    <t>Z toho počet cizinců na FT</t>
  </si>
  <si>
    <t>Z toho počet žen na FaME</t>
  </si>
  <si>
    <t>Z toho počet cizinců na FaME</t>
  </si>
  <si>
    <t>Z toho počet žen na FMK</t>
  </si>
  <si>
    <t>Z toho počet cizinců na FMK</t>
  </si>
  <si>
    <t>Z toho počet žen na FAI</t>
  </si>
  <si>
    <t>Z toho počet cizinců na FAI</t>
  </si>
  <si>
    <t>Z toho počet žen na FHS</t>
  </si>
  <si>
    <t>Z toho počet cizinců na FHS</t>
  </si>
  <si>
    <t>Z toho počet žen na FLKŘ</t>
  </si>
  <si>
    <t>Z toho počet cizinců na FLKŘ</t>
  </si>
  <si>
    <t>Z toho počet žen na Fakultě Celoškolské pracoviště</t>
  </si>
  <si>
    <t>Z toho počet cizinců na Fakultě Celoškolské pracoviště</t>
  </si>
  <si>
    <t>Z toho počet žen na Celoškolském pracovišti</t>
  </si>
  <si>
    <t>Z toho počet cizinců na Celoškolském pracovišti</t>
  </si>
  <si>
    <t xml:space="preserve"> - celkový údaj za VŠ není součtem údajů za jednotlivé fakulty!</t>
  </si>
  <si>
    <t xml:space="preserve">Počty žen na fakultě </t>
  </si>
  <si>
    <t>Univerzitní institut</t>
  </si>
  <si>
    <t xml:space="preserve">Počty žen </t>
  </si>
  <si>
    <r>
      <rPr>
        <b/>
        <sz val="12"/>
        <color theme="0"/>
        <rFont val="Calibri"/>
        <family val="2"/>
        <charset val="238"/>
      </rPr>
      <t>Tab. 3.6</t>
    </r>
    <r>
      <rPr>
        <b/>
        <sz val="14"/>
        <color theme="0"/>
        <rFont val="Calibri"/>
        <family val="2"/>
        <charset val="238"/>
      </rPr>
      <t>: Studenti - počty na 1 akademického pracovníka</t>
    </r>
  </si>
  <si>
    <t>Slovenská technická univerzita v Bratislavě</t>
  </si>
  <si>
    <t>Procesní inženýrství / Process Engineering</t>
  </si>
  <si>
    <t>Double Degree</t>
  </si>
  <si>
    <t>doktorský</t>
  </si>
  <si>
    <t>1) Economics and Management 2) European Business</t>
  </si>
  <si>
    <t xml:space="preserve"> University of Huddersfield Business School, Velká Británie</t>
  </si>
  <si>
    <t>bakalářský</t>
  </si>
  <si>
    <t>1) Economics and Management 2) International Business Management</t>
  </si>
  <si>
    <t>University of Huddersfield Business School, Velká Británie</t>
  </si>
  <si>
    <t>navazující magisterský</t>
  </si>
  <si>
    <t>Univerzita Tomáše Bati ve Zlíně</t>
  </si>
  <si>
    <t>UNI</t>
  </si>
  <si>
    <t>FLKŘ - není relevantní, nemá doktorské studium</t>
  </si>
  <si>
    <t>Rektorát</t>
  </si>
  <si>
    <t>Fakulta multimediálních  komunikací</t>
  </si>
  <si>
    <t>Fakulty*, vysokoškolské ústavy a ostatní pracoviště celkem</t>
  </si>
  <si>
    <t xml:space="preserve">  </t>
  </si>
  <si>
    <t xml:space="preserve">UNI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</si>
</sst>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0\ &quot;Kč&quot;;\-#,##0\ &quot;Kč&quot;"/>
    <numFmt numFmtId="44" formatCode="_-* #,##0.00\ &quot;Kč&quot;_-;\-* #,##0.00\ &quot;Kč&quot;_-;_-* &quot;-&quot;??\ &quot;Kč&quot;_-;_-@_-"/>
    <numFmt numFmtId="43" formatCode="_-* #,##0.00\ _K_č_-;\-* #,##0.00\ _K_č_-;_-* &quot;-&quot;??\ _K_č_-;_-@_-"/>
    <numFmt numFmtId="164" formatCode="_-* #,##0\ &quot;Kč&quot;_-;\-* #,##0\ &quot;Kč&quot;_-;_-* &quot;-&quot;??\ &quot;Kč&quot;_-;_-@_-"/>
    <numFmt numFmtId="165" formatCode="#,##0.0"/>
    <numFmt numFmtId="166" formatCode="0.0%"/>
    <numFmt numFmtId="167" formatCode="_-* #,##0\ _K_č_-;\-* #,##0\ _K_č_-;_-* &quot;-&quot;??\ _K_č_-;_-@_-"/>
  </numFmts>
  <fonts count="40" x14ac:knownFonts="1">
    <font>
      <sz val="11"/>
      <color theme="1"/>
      <name val="Calibri"/>
      <family val="2"/>
      <charset val="238"/>
      <scheme val="minor"/>
    </font>
    <font>
      <sz val="10"/>
      <name val="Arial"/>
      <family val="2"/>
      <charset val="238"/>
    </font>
    <font>
      <b/>
      <sz val="14"/>
      <color indexed="9"/>
      <name val="Calibri"/>
      <family val="2"/>
      <charset val="238"/>
    </font>
    <font>
      <b/>
      <sz val="12"/>
      <color indexed="9"/>
      <name val="Calibri"/>
      <family val="2"/>
      <charset val="238"/>
    </font>
    <font>
      <sz val="10"/>
      <color theme="1"/>
      <name val="Times New Roman"/>
      <family val="2"/>
      <charset val="238"/>
    </font>
    <font>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i/>
      <sz val="10"/>
      <color theme="1"/>
      <name val="Calibri"/>
      <family val="2"/>
      <charset val="238"/>
      <scheme val="minor"/>
    </font>
    <font>
      <b/>
      <sz val="14"/>
      <color theme="0"/>
      <name val="Calibri"/>
      <family val="2"/>
      <charset val="238"/>
      <scheme val="minor"/>
    </font>
    <font>
      <b/>
      <sz val="12"/>
      <color theme="0"/>
      <name val="Calibri"/>
      <family val="2"/>
      <charset val="238"/>
      <scheme val="minor"/>
    </font>
    <font>
      <b/>
      <sz val="10"/>
      <name val="Calibri"/>
      <family val="2"/>
      <charset val="238"/>
      <scheme val="minor"/>
    </font>
    <font>
      <b/>
      <sz val="11"/>
      <name val="Calibri"/>
      <family val="2"/>
      <charset val="238"/>
      <scheme val="minor"/>
    </font>
    <font>
      <sz val="11"/>
      <color rgb="FFFF0000"/>
      <name val="Calibri"/>
      <family val="2"/>
      <charset val="238"/>
      <scheme val="minor"/>
    </font>
    <font>
      <b/>
      <sz val="11"/>
      <color rgb="FFFF0000"/>
      <name val="Calibri"/>
      <family val="2"/>
      <charset val="238"/>
      <scheme val="minor"/>
    </font>
    <font>
      <sz val="10"/>
      <color rgb="FFFF0000"/>
      <name val="Calibri"/>
      <family val="2"/>
      <charset val="238"/>
      <scheme val="minor"/>
    </font>
    <font>
      <sz val="11"/>
      <name val="Calibri"/>
      <family val="2"/>
      <charset val="238"/>
      <scheme val="minor"/>
    </font>
    <font>
      <b/>
      <sz val="10"/>
      <color rgb="FFFF0000"/>
      <name val="Calibri"/>
      <family val="2"/>
      <charset val="238"/>
      <scheme val="minor"/>
    </font>
    <font>
      <b/>
      <i/>
      <sz val="10"/>
      <color rgb="FFFF0000"/>
      <name val="Calibri"/>
      <family val="2"/>
      <charset val="238"/>
      <scheme val="minor"/>
    </font>
    <font>
      <sz val="10"/>
      <name val="Calibri"/>
      <family val="2"/>
      <charset val="238"/>
      <scheme val="minor"/>
    </font>
    <font>
      <b/>
      <i/>
      <sz val="11"/>
      <color rgb="FFFF0000"/>
      <name val="Calibri"/>
      <family val="2"/>
      <charset val="238"/>
      <scheme val="minor"/>
    </font>
    <font>
      <b/>
      <sz val="14"/>
      <color theme="0"/>
      <name val="Calibri"/>
      <family val="2"/>
      <charset val="238"/>
    </font>
    <font>
      <b/>
      <sz val="12"/>
      <color rgb="FF00B0F0"/>
      <name val="Calibri"/>
      <family val="2"/>
      <charset val="238"/>
      <scheme val="minor"/>
    </font>
    <font>
      <b/>
      <sz val="14"/>
      <name val="Calibri"/>
      <family val="2"/>
      <charset val="238"/>
    </font>
    <font>
      <b/>
      <sz val="14"/>
      <name val="Calibri"/>
      <family val="2"/>
      <charset val="238"/>
      <scheme val="minor"/>
    </font>
    <font>
      <b/>
      <sz val="11"/>
      <color theme="1"/>
      <name val="Calibri"/>
      <family val="2"/>
      <charset val="238"/>
      <scheme val="minor"/>
    </font>
    <font>
      <b/>
      <sz val="12"/>
      <color theme="0"/>
      <name val="Calibri"/>
      <family val="2"/>
      <charset val="238"/>
    </font>
    <font>
      <b/>
      <i/>
      <sz val="10"/>
      <name val="Calibri"/>
      <family val="2"/>
      <charset val="238"/>
      <scheme val="minor"/>
    </font>
    <font>
      <sz val="10"/>
      <color indexed="8"/>
      <name val="Calibri"/>
      <family val="2"/>
      <charset val="238"/>
    </font>
    <font>
      <b/>
      <sz val="10"/>
      <color indexed="8"/>
      <name val="Calibri"/>
      <family val="2"/>
      <charset val="238"/>
    </font>
    <font>
      <vertAlign val="superscript"/>
      <sz val="10"/>
      <color theme="1"/>
      <name val="Calibri"/>
      <family val="2"/>
      <charset val="238"/>
    </font>
    <font>
      <sz val="10"/>
      <name val="Arial CE"/>
      <charset val="238"/>
    </font>
    <font>
      <sz val="11"/>
      <color theme="1"/>
      <name val="Calibri"/>
      <family val="2"/>
      <charset val="238"/>
      <scheme val="minor"/>
    </font>
    <font>
      <sz val="9"/>
      <color indexed="81"/>
      <name val="Tahoma"/>
      <family val="2"/>
      <charset val="238"/>
    </font>
    <font>
      <b/>
      <u/>
      <sz val="10"/>
      <name val="Calibri"/>
      <family val="2"/>
      <charset val="238"/>
      <scheme val="minor"/>
    </font>
    <font>
      <b/>
      <i/>
      <sz val="11"/>
      <name val="Calibri"/>
      <family val="2"/>
      <charset val="238"/>
      <scheme val="minor"/>
    </font>
    <font>
      <b/>
      <vertAlign val="superscript"/>
      <sz val="10"/>
      <name val="Calibri"/>
      <family val="2"/>
      <charset val="238"/>
      <scheme val="minor"/>
    </font>
    <font>
      <vertAlign val="superscript"/>
      <sz val="10"/>
      <name val="Calibri"/>
      <family val="2"/>
      <charset val="238"/>
      <scheme val="minor"/>
    </font>
    <font>
      <sz val="10"/>
      <color rgb="FF000000"/>
      <name val="Calibri"/>
      <family val="2"/>
      <charset val="238"/>
      <scheme val="minor"/>
    </font>
    <font>
      <b/>
      <i/>
      <sz val="10"/>
      <color rgb="FF000000"/>
      <name val="Calibri"/>
      <family val="2"/>
      <charset val="238"/>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D9D9D9"/>
        <bgColor rgb="FF000000"/>
      </patternFill>
    </fill>
  </fills>
  <borders count="7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medium">
        <color indexed="64"/>
      </right>
      <top style="thin">
        <color indexed="64"/>
      </top>
      <bottom style="thin">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diagonalUp="1" diagonalDown="1">
      <left style="thin">
        <color indexed="64"/>
      </left>
      <right style="thin">
        <color indexed="64"/>
      </right>
      <top style="medium">
        <color indexed="64"/>
      </top>
      <bottom style="thin">
        <color indexed="64"/>
      </bottom>
      <diagonal style="thin">
        <color indexed="64"/>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diagonalUp="1" diagonalDown="1">
      <left style="thin">
        <color indexed="64"/>
      </left>
      <right style="thin">
        <color indexed="64"/>
      </right>
      <top/>
      <bottom/>
      <diagonal style="thin">
        <color indexed="64"/>
      </diagonal>
    </border>
    <border>
      <left style="thin">
        <color indexed="64"/>
      </left>
      <right/>
      <top/>
      <bottom style="medium">
        <color indexed="64"/>
      </bottom>
      <diagonal/>
    </border>
    <border diagonalUp="1" diagonalDown="1">
      <left style="thin">
        <color indexed="64"/>
      </left>
      <right style="thin">
        <color indexed="64"/>
      </right>
      <top style="medium">
        <color indexed="64"/>
      </top>
      <bottom style="medium">
        <color indexed="64"/>
      </bottom>
      <diagonal style="thin">
        <color indexed="64"/>
      </diagonal>
    </border>
    <border diagonalUp="1" diagonalDown="1">
      <left style="thin">
        <color indexed="64"/>
      </left>
      <right style="thin">
        <color indexed="64"/>
      </right>
      <top/>
      <bottom style="medium">
        <color indexed="64"/>
      </bottom>
      <diagonal style="thin">
        <color indexed="64"/>
      </diagonal>
    </border>
  </borders>
  <cellStyleXfs count="8">
    <xf numFmtId="0" fontId="0" fillId="0" borderId="0"/>
    <xf numFmtId="0" fontId="4" fillId="0" borderId="0"/>
    <xf numFmtId="0" fontId="1" fillId="0" borderId="0"/>
    <xf numFmtId="43" fontId="1" fillId="0" borderId="0" applyFont="0" applyFill="0" applyBorder="0" applyAlignment="0" applyProtection="0"/>
    <xf numFmtId="0" fontId="31" fillId="0" borderId="0"/>
    <xf numFmtId="44" fontId="32" fillId="0" borderId="0" applyFont="0" applyFill="0" applyBorder="0" applyAlignment="0" applyProtection="0"/>
    <xf numFmtId="9" fontId="32" fillId="0" borderId="0" applyFont="0" applyFill="0" applyBorder="0" applyAlignment="0" applyProtection="0"/>
    <xf numFmtId="43" fontId="32" fillId="0" borderId="0" applyFont="0" applyFill="0" applyBorder="0" applyAlignment="0" applyProtection="0"/>
  </cellStyleXfs>
  <cellXfs count="734">
    <xf numFmtId="0" fontId="0" fillId="0" borderId="0" xfId="0"/>
    <xf numFmtId="0" fontId="5" fillId="0" borderId="0" xfId="0" applyFont="1"/>
    <xf numFmtId="0" fontId="5" fillId="0" borderId="0" xfId="0" applyFont="1" applyAlignment="1">
      <alignment wrapText="1"/>
    </xf>
    <xf numFmtId="0" fontId="5" fillId="0" borderId="0" xfId="0" applyFont="1" applyAlignment="1">
      <alignment horizontal="right"/>
    </xf>
    <xf numFmtId="0" fontId="6" fillId="0" borderId="0" xfId="0" applyFont="1" applyAlignment="1">
      <alignment wrapText="1"/>
    </xf>
    <xf numFmtId="0" fontId="7" fillId="0" borderId="0" xfId="0" applyFont="1"/>
    <xf numFmtId="0" fontId="6" fillId="0" borderId="1" xfId="0" applyFont="1" applyBorder="1" applyAlignment="1">
      <alignment wrapText="1"/>
    </xf>
    <xf numFmtId="0" fontId="6" fillId="0" borderId="1" xfId="0" applyFont="1" applyBorder="1" applyAlignment="1">
      <alignment horizontal="right" wrapText="1"/>
    </xf>
    <xf numFmtId="49" fontId="5" fillId="0" borderId="1" xfId="0" applyNumberFormat="1" applyFont="1" applyBorder="1" applyAlignment="1">
      <alignment horizontal="right"/>
    </xf>
    <xf numFmtId="0" fontId="5" fillId="0" borderId="1" xfId="0" applyFont="1" applyBorder="1"/>
    <xf numFmtId="0" fontId="5" fillId="0" borderId="1" xfId="0" applyFont="1" applyBorder="1" applyAlignment="1">
      <alignment horizontal="right"/>
    </xf>
    <xf numFmtId="0" fontId="6" fillId="3" borderId="1" xfId="0" applyFont="1" applyFill="1" applyBorder="1" applyAlignment="1">
      <alignment wrapText="1"/>
    </xf>
    <xf numFmtId="0" fontId="5" fillId="3" borderId="1" xfId="0" applyFont="1" applyFill="1" applyBorder="1"/>
    <xf numFmtId="0" fontId="6" fillId="0" borderId="2" xfId="0" applyFont="1" applyBorder="1" applyAlignment="1">
      <alignment wrapText="1"/>
    </xf>
    <xf numFmtId="0" fontId="6" fillId="2" borderId="2" xfId="0" applyFont="1" applyFill="1" applyBorder="1" applyAlignment="1">
      <alignment wrapText="1"/>
    </xf>
    <xf numFmtId="0" fontId="5" fillId="3" borderId="3" xfId="0" applyFont="1" applyFill="1" applyBorder="1" applyAlignment="1">
      <alignment wrapText="1"/>
    </xf>
    <xf numFmtId="0" fontId="5" fillId="0" borderId="2" xfId="0" applyFont="1" applyBorder="1" applyAlignment="1">
      <alignment wrapText="1"/>
    </xf>
    <xf numFmtId="0" fontId="5" fillId="3" borderId="3" xfId="0" applyFont="1" applyFill="1" applyBorder="1"/>
    <xf numFmtId="0" fontId="5" fillId="3" borderId="4" xfId="0" applyFont="1" applyFill="1" applyBorder="1"/>
    <xf numFmtId="0" fontId="5" fillId="3" borderId="6" xfId="0" applyFont="1" applyFill="1" applyBorder="1" applyAlignment="1">
      <alignment wrapText="1"/>
    </xf>
    <xf numFmtId="0" fontId="5" fillId="0" borderId="7" xfId="0" applyFont="1" applyBorder="1" applyAlignment="1">
      <alignment wrapText="1"/>
    </xf>
    <xf numFmtId="0" fontId="5" fillId="0" borderId="8" xfId="0" applyFont="1" applyBorder="1"/>
    <xf numFmtId="0" fontId="5" fillId="3" borderId="9" xfId="0" applyFont="1" applyFill="1" applyBorder="1"/>
    <xf numFmtId="0" fontId="6" fillId="3" borderId="10" xfId="0" applyFont="1" applyFill="1" applyBorder="1" applyAlignment="1">
      <alignment wrapText="1"/>
    </xf>
    <xf numFmtId="0" fontId="5" fillId="3" borderId="11" xfId="0" applyFont="1" applyFill="1" applyBorder="1"/>
    <xf numFmtId="0" fontId="6" fillId="3" borderId="2" xfId="0" applyFont="1" applyFill="1" applyBorder="1" applyAlignment="1">
      <alignment wrapText="1"/>
    </xf>
    <xf numFmtId="0" fontId="6" fillId="0" borderId="3" xfId="0" applyFont="1" applyBorder="1" applyAlignment="1">
      <alignment wrapText="1"/>
    </xf>
    <xf numFmtId="0" fontId="6" fillId="4" borderId="2" xfId="0" applyFont="1" applyFill="1" applyBorder="1" applyAlignment="1">
      <alignment wrapText="1"/>
    </xf>
    <xf numFmtId="0" fontId="7" fillId="4" borderId="1" xfId="0" applyFont="1" applyFill="1" applyBorder="1" applyAlignment="1">
      <alignment horizontal="center"/>
    </xf>
    <xf numFmtId="0" fontId="5" fillId="4" borderId="3" xfId="0" applyFont="1" applyFill="1" applyBorder="1"/>
    <xf numFmtId="0" fontId="5" fillId="3" borderId="1" xfId="0" applyFont="1" applyFill="1" applyBorder="1" applyAlignment="1">
      <alignment wrapText="1"/>
    </xf>
    <xf numFmtId="0" fontId="5" fillId="2" borderId="3" xfId="0" applyFont="1" applyFill="1" applyBorder="1" applyAlignment="1">
      <alignment wrapText="1"/>
    </xf>
    <xf numFmtId="0" fontId="7" fillId="2" borderId="1" xfId="0" applyFont="1" applyFill="1" applyBorder="1" applyAlignment="1">
      <alignment horizontal="right" wrapText="1"/>
    </xf>
    <xf numFmtId="0" fontId="6" fillId="3" borderId="11" xfId="0" applyFont="1" applyFill="1" applyBorder="1" applyAlignment="1">
      <alignment horizontal="right" wrapText="1"/>
    </xf>
    <xf numFmtId="0" fontId="5" fillId="0" borderId="0" xfId="0" applyFont="1" applyAlignment="1">
      <alignment horizontal="right" wrapText="1"/>
    </xf>
    <xf numFmtId="0" fontId="6" fillId="3" borderId="4" xfId="0" applyFont="1" applyFill="1" applyBorder="1" applyAlignment="1">
      <alignment wrapText="1"/>
    </xf>
    <xf numFmtId="0" fontId="6" fillId="0" borderId="3" xfId="0" applyFont="1" applyBorder="1" applyAlignment="1">
      <alignment horizontal="right" wrapText="1"/>
    </xf>
    <xf numFmtId="0" fontId="6" fillId="0" borderId="10" xfId="0" applyFont="1" applyBorder="1" applyAlignment="1">
      <alignment wrapText="1"/>
    </xf>
    <xf numFmtId="0" fontId="7" fillId="2" borderId="15" xfId="0" applyFont="1" applyFill="1" applyBorder="1" applyAlignment="1">
      <alignment horizontal="right"/>
    </xf>
    <xf numFmtId="0" fontId="6" fillId="0" borderId="11" xfId="0" applyFont="1" applyBorder="1" applyAlignment="1">
      <alignment horizontal="right" wrapText="1"/>
    </xf>
    <xf numFmtId="0" fontId="6" fillId="0" borderId="11" xfId="0" applyFont="1" applyBorder="1" applyAlignment="1">
      <alignment wrapText="1"/>
    </xf>
    <xf numFmtId="0" fontId="6" fillId="0" borderId="11" xfId="0" applyFont="1" applyBorder="1" applyAlignment="1">
      <alignment horizontal="center" wrapText="1"/>
    </xf>
    <xf numFmtId="0" fontId="6" fillId="0" borderId="1" xfId="0" applyFont="1" applyBorder="1" applyAlignment="1">
      <alignment horizontal="right" vertical="center" wrapText="1"/>
    </xf>
    <xf numFmtId="0" fontId="6" fillId="3" borderId="3" xfId="0" applyFont="1" applyFill="1" applyBorder="1" applyAlignment="1">
      <alignment horizontal="center" vertical="center" wrapText="1"/>
    </xf>
    <xf numFmtId="0" fontId="13" fillId="0" borderId="0" xfId="0" applyFont="1" applyAlignment="1">
      <alignment vertical="center" wrapText="1"/>
    </xf>
    <xf numFmtId="0" fontId="6" fillId="3" borderId="7" xfId="0" applyFont="1" applyFill="1" applyBorder="1" applyAlignment="1">
      <alignment wrapText="1"/>
    </xf>
    <xf numFmtId="0" fontId="5" fillId="3" borderId="8" xfId="0" applyFont="1" applyFill="1" applyBorder="1"/>
    <xf numFmtId="0" fontId="17" fillId="0" borderId="0" xfId="0" applyFont="1" applyAlignment="1">
      <alignment wrapText="1"/>
    </xf>
    <xf numFmtId="0" fontId="13" fillId="0" borderId="0" xfId="0" applyFont="1" applyAlignment="1">
      <alignment vertical="top" wrapText="1"/>
    </xf>
    <xf numFmtId="0" fontId="0" fillId="0" borderId="0" xfId="0" applyAlignment="1">
      <alignment vertical="center" wrapText="1"/>
    </xf>
    <xf numFmtId="0" fontId="15" fillId="0" borderId="0" xfId="0" applyFont="1"/>
    <xf numFmtId="0" fontId="6" fillId="3" borderId="22" xfId="0" applyFont="1" applyFill="1" applyBorder="1" applyAlignment="1">
      <alignment wrapText="1"/>
    </xf>
    <xf numFmtId="0" fontId="6" fillId="3" borderId="24" xfId="0" applyFont="1" applyFill="1" applyBorder="1" applyAlignment="1">
      <alignment horizontal="right" wrapText="1"/>
    </xf>
    <xf numFmtId="0" fontId="5" fillId="0" borderId="3" xfId="0" applyFont="1" applyBorder="1" applyAlignment="1">
      <alignment horizontal="right"/>
    </xf>
    <xf numFmtId="0" fontId="5" fillId="0" borderId="2" xfId="0" applyFont="1" applyBorder="1"/>
    <xf numFmtId="0" fontId="6" fillId="3" borderId="3" xfId="0" applyFont="1" applyFill="1" applyBorder="1" applyAlignment="1">
      <alignment horizontal="right" wrapText="1"/>
    </xf>
    <xf numFmtId="0" fontId="6" fillId="0" borderId="22" xfId="0" applyFont="1" applyBorder="1" applyAlignment="1">
      <alignment wrapText="1"/>
    </xf>
    <xf numFmtId="0" fontId="12" fillId="3" borderId="1" xfId="0" applyFont="1" applyFill="1" applyBorder="1" applyAlignment="1">
      <alignment horizontal="left" vertical="top" wrapText="1"/>
    </xf>
    <xf numFmtId="0" fontId="16" fillId="3" borderId="1" xfId="0" applyFont="1" applyFill="1" applyBorder="1" applyAlignment="1">
      <alignment horizontal="justify" vertical="center" wrapText="1"/>
    </xf>
    <xf numFmtId="0" fontId="12" fillId="0" borderId="1" xfId="0" applyFont="1" applyBorder="1" applyAlignment="1">
      <alignment horizontal="left" vertical="top" wrapText="1"/>
    </xf>
    <xf numFmtId="0" fontId="20" fillId="0" borderId="0" xfId="0" applyFont="1" applyAlignment="1">
      <alignment horizontal="left" vertical="center"/>
    </xf>
    <xf numFmtId="0" fontId="6" fillId="0" borderId="13" xfId="0" applyFont="1" applyBorder="1" applyAlignment="1">
      <alignment wrapText="1"/>
    </xf>
    <xf numFmtId="0" fontId="22" fillId="0" borderId="0" xfId="0" applyFont="1" applyAlignment="1">
      <alignment wrapText="1"/>
    </xf>
    <xf numFmtId="0" fontId="16" fillId="0" borderId="0" xfId="0" applyFont="1" applyAlignment="1">
      <alignment horizontal="left" wrapText="1"/>
    </xf>
    <xf numFmtId="0" fontId="17" fillId="0" borderId="0" xfId="0" applyFont="1"/>
    <xf numFmtId="0" fontId="20" fillId="0" borderId="0" xfId="0" applyFont="1"/>
    <xf numFmtId="0" fontId="16" fillId="0" borderId="1" xfId="0" applyFont="1" applyBorder="1" applyAlignment="1">
      <alignment horizontal="left" vertical="top" wrapText="1"/>
    </xf>
    <xf numFmtId="0" fontId="16" fillId="3" borderId="1" xfId="0" applyFont="1" applyFill="1" applyBorder="1" applyAlignment="1">
      <alignment horizontal="left" vertical="top" wrapText="1"/>
    </xf>
    <xf numFmtId="0" fontId="16" fillId="0" borderId="0" xfId="0" applyFont="1" applyAlignment="1">
      <alignment horizontal="left" vertical="top" wrapText="1"/>
    </xf>
    <xf numFmtId="0" fontId="12" fillId="0" borderId="0" xfId="0" applyFont="1" applyAlignment="1">
      <alignment horizontal="left" vertical="top" wrapText="1"/>
    </xf>
    <xf numFmtId="0" fontId="6" fillId="0" borderId="1" xfId="0" applyFont="1" applyBorder="1" applyAlignment="1">
      <alignment horizontal="center" wrapText="1"/>
    </xf>
    <xf numFmtId="0" fontId="7" fillId="2" borderId="3" xfId="0" applyFont="1" applyFill="1" applyBorder="1" applyAlignment="1">
      <alignment horizontal="right" wrapText="1"/>
    </xf>
    <xf numFmtId="0" fontId="7" fillId="2" borderId="2" xfId="0" applyFont="1" applyFill="1" applyBorder="1" applyAlignment="1">
      <alignment wrapText="1"/>
    </xf>
    <xf numFmtId="0" fontId="5" fillId="0" borderId="11" xfId="0" applyFont="1" applyBorder="1"/>
    <xf numFmtId="0" fontId="7" fillId="4" borderId="13" xfId="0" applyFont="1" applyFill="1" applyBorder="1" applyAlignment="1">
      <alignment horizontal="right" wrapText="1"/>
    </xf>
    <xf numFmtId="0" fontId="5" fillId="0" borderId="2" xfId="1" applyFont="1" applyBorder="1" applyAlignment="1">
      <alignment wrapText="1"/>
    </xf>
    <xf numFmtId="0" fontId="6" fillId="3" borderId="58" xfId="0" applyFont="1" applyFill="1" applyBorder="1" applyAlignment="1">
      <alignment wrapText="1"/>
    </xf>
    <xf numFmtId="0" fontId="5" fillId="3" borderId="45" xfId="0" applyFont="1" applyFill="1" applyBorder="1"/>
    <xf numFmtId="0" fontId="5" fillId="3" borderId="46" xfId="0" applyFont="1" applyFill="1" applyBorder="1"/>
    <xf numFmtId="0" fontId="5" fillId="0" borderId="10" xfId="0" applyFont="1" applyBorder="1"/>
    <xf numFmtId="0" fontId="7" fillId="2" borderId="14" xfId="0" applyFont="1" applyFill="1" applyBorder="1" applyAlignment="1">
      <alignment wrapText="1"/>
    </xf>
    <xf numFmtId="0" fontId="6" fillId="3" borderId="12" xfId="0" applyFont="1" applyFill="1" applyBorder="1" applyAlignment="1">
      <alignment wrapText="1"/>
    </xf>
    <xf numFmtId="0" fontId="19" fillId="0" borderId="0" xfId="0" applyFont="1" applyAlignment="1">
      <alignment vertical="top" wrapText="1"/>
    </xf>
    <xf numFmtId="0" fontId="6" fillId="0" borderId="2" xfId="0" applyFont="1" applyBorder="1"/>
    <xf numFmtId="0" fontId="11" fillId="0" borderId="10" xfId="0" applyFont="1" applyBorder="1"/>
    <xf numFmtId="0" fontId="16" fillId="0" borderId="4" xfId="0" applyFont="1" applyBorder="1" applyAlignment="1">
      <alignment horizontal="left" wrapText="1"/>
    </xf>
    <xf numFmtId="0" fontId="11" fillId="0" borderId="7" xfId="0" applyFont="1" applyBorder="1"/>
    <xf numFmtId="0" fontId="11" fillId="0" borderId="0" xfId="0" applyFont="1"/>
    <xf numFmtId="0" fontId="7" fillId="0" borderId="1" xfId="0" applyFont="1" applyBorder="1"/>
    <xf numFmtId="0" fontId="27" fillId="0" borderId="1" xfId="0" applyFont="1" applyBorder="1"/>
    <xf numFmtId="0" fontId="19" fillId="0" borderId="0" xfId="0" applyFont="1" applyAlignment="1">
      <alignment wrapText="1"/>
    </xf>
    <xf numFmtId="0" fontId="19" fillId="0" borderId="0" xfId="0" applyFont="1" applyAlignment="1">
      <alignment horizontal="right"/>
    </xf>
    <xf numFmtId="0" fontId="19" fillId="0" borderId="0" xfId="0" applyFont="1"/>
    <xf numFmtId="0" fontId="19" fillId="0" borderId="4" xfId="0" applyFont="1" applyBorder="1"/>
    <xf numFmtId="0" fontId="7" fillId="0" borderId="5" xfId="0" applyFont="1" applyBorder="1" applyAlignment="1">
      <alignment horizontal="center"/>
    </xf>
    <xf numFmtId="0" fontId="19" fillId="0" borderId="0" xfId="0" applyFont="1" applyAlignment="1">
      <alignment horizontal="left" vertical="top" wrapText="1"/>
    </xf>
    <xf numFmtId="0" fontId="11" fillId="0" borderId="10" xfId="0" applyFont="1" applyBorder="1" applyAlignment="1">
      <alignment wrapText="1"/>
    </xf>
    <xf numFmtId="0" fontId="27" fillId="0" borderId="3" xfId="0" applyFont="1" applyBorder="1" applyAlignment="1">
      <alignment horizontal="center"/>
    </xf>
    <xf numFmtId="0" fontId="19" fillId="0" borderId="1" xfId="0" applyFont="1" applyBorder="1"/>
    <xf numFmtId="0" fontId="11" fillId="0" borderId="26" xfId="0" applyFont="1" applyBorder="1" applyAlignment="1">
      <alignment wrapText="1"/>
    </xf>
    <xf numFmtId="0" fontId="11" fillId="0" borderId="1" xfId="0" applyFont="1" applyBorder="1" applyAlignment="1">
      <alignment wrapText="1"/>
    </xf>
    <xf numFmtId="0" fontId="11" fillId="0" borderId="5" xfId="0" applyFont="1" applyBorder="1" applyAlignment="1">
      <alignment wrapText="1"/>
    </xf>
    <xf numFmtId="0" fontId="11" fillId="0" borderId="2" xfId="0" applyFont="1" applyBorder="1" applyAlignment="1">
      <alignment wrapText="1"/>
    </xf>
    <xf numFmtId="0" fontId="11" fillId="0" borderId="3" xfId="0" applyFont="1" applyBorder="1" applyAlignment="1">
      <alignment wrapText="1"/>
    </xf>
    <xf numFmtId="0" fontId="27" fillId="0" borderId="6" xfId="0" applyFont="1" applyBorder="1"/>
    <xf numFmtId="0" fontId="11" fillId="0" borderId="15" xfId="0" applyFont="1" applyBorder="1" applyAlignment="1">
      <alignment horizontal="center" wrapText="1"/>
    </xf>
    <xf numFmtId="0" fontId="6" fillId="0" borderId="8" xfId="0" applyFont="1" applyBorder="1" applyAlignment="1">
      <alignment wrapText="1"/>
    </xf>
    <xf numFmtId="0" fontId="6" fillId="0" borderId="57" xfId="0" applyFont="1" applyBorder="1" applyAlignment="1">
      <alignment wrapText="1"/>
    </xf>
    <xf numFmtId="0" fontId="19" fillId="3" borderId="3" xfId="0" applyFont="1" applyFill="1" applyBorder="1"/>
    <xf numFmtId="0" fontId="19" fillId="0" borderId="8" xfId="0" applyFont="1" applyBorder="1"/>
    <xf numFmtId="0" fontId="19" fillId="3" borderId="9" xfId="0" applyFont="1" applyFill="1" applyBorder="1"/>
    <xf numFmtId="0" fontId="5" fillId="3" borderId="6" xfId="0" applyFont="1" applyFill="1" applyBorder="1"/>
    <xf numFmtId="0" fontId="6" fillId="0" borderId="0" xfId="0" applyFont="1"/>
    <xf numFmtId="0" fontId="5" fillId="0" borderId="0" xfId="0" applyFont="1" applyAlignment="1">
      <alignment horizontal="left"/>
    </xf>
    <xf numFmtId="0" fontId="19" fillId="3" borderId="1" xfId="0" applyFont="1" applyFill="1" applyBorder="1"/>
    <xf numFmtId="0" fontId="5" fillId="3" borderId="65" xfId="0" applyFont="1" applyFill="1" applyBorder="1"/>
    <xf numFmtId="0" fontId="7" fillId="2" borderId="22" xfId="0" applyFont="1" applyFill="1" applyBorder="1" applyAlignment="1">
      <alignment wrapText="1"/>
    </xf>
    <xf numFmtId="0" fontId="7" fillId="2" borderId="23" xfId="0" applyFont="1" applyFill="1" applyBorder="1" applyAlignment="1">
      <alignment horizontal="right"/>
    </xf>
    <xf numFmtId="0" fontId="19" fillId="0" borderId="2" xfId="0" applyFont="1" applyBorder="1" applyAlignment="1">
      <alignment wrapText="1"/>
    </xf>
    <xf numFmtId="0" fontId="11" fillId="3" borderId="10" xfId="0" applyFont="1" applyFill="1" applyBorder="1" applyAlignment="1">
      <alignment wrapText="1"/>
    </xf>
    <xf numFmtId="0" fontId="27" fillId="2" borderId="2" xfId="0" applyFont="1" applyFill="1" applyBorder="1" applyAlignment="1">
      <alignment wrapText="1"/>
    </xf>
    <xf numFmtId="0" fontId="19" fillId="0" borderId="38" xfId="0" applyFont="1" applyBorder="1"/>
    <xf numFmtId="0" fontId="19" fillId="0" borderId="40" xfId="0" applyFont="1" applyBorder="1"/>
    <xf numFmtId="0" fontId="19" fillId="2" borderId="23" xfId="0" applyFont="1" applyFill="1" applyBorder="1" applyAlignment="1">
      <alignment horizontal="right"/>
    </xf>
    <xf numFmtId="0" fontId="19" fillId="3" borderId="24" xfId="0" applyFont="1" applyFill="1" applyBorder="1"/>
    <xf numFmtId="0" fontId="19" fillId="0" borderId="18" xfId="0" applyFont="1" applyBorder="1"/>
    <xf numFmtId="0" fontId="19" fillId="0" borderId="20" xfId="0" applyFont="1" applyBorder="1"/>
    <xf numFmtId="0" fontId="19" fillId="0" borderId="10" xfId="0" applyFont="1" applyBorder="1" applyAlignment="1">
      <alignment wrapText="1"/>
    </xf>
    <xf numFmtId="0" fontId="19" fillId="0" borderId="11" xfId="0" applyFont="1" applyBorder="1"/>
    <xf numFmtId="0" fontId="19" fillId="4" borderId="11" xfId="0" applyFont="1" applyFill="1" applyBorder="1"/>
    <xf numFmtId="0" fontId="6" fillId="3" borderId="11" xfId="0" applyFont="1" applyFill="1" applyBorder="1"/>
    <xf numFmtId="0" fontId="6" fillId="3" borderId="16" xfId="0" applyFont="1" applyFill="1" applyBorder="1"/>
    <xf numFmtId="0" fontId="6" fillId="3" borderId="3" xfId="0" applyFont="1" applyFill="1" applyBorder="1"/>
    <xf numFmtId="0" fontId="6" fillId="4" borderId="14" xfId="0" applyFont="1" applyFill="1" applyBorder="1" applyAlignment="1">
      <alignment wrapText="1"/>
    </xf>
    <xf numFmtId="0" fontId="5" fillId="4" borderId="15" xfId="0" applyFont="1" applyFill="1" applyBorder="1"/>
    <xf numFmtId="0" fontId="5" fillId="4" borderId="1" xfId="0" applyFont="1" applyFill="1" applyBorder="1"/>
    <xf numFmtId="0" fontId="7" fillId="0" borderId="2" xfId="0" applyFont="1" applyBorder="1" applyAlignment="1">
      <alignment wrapText="1"/>
    </xf>
    <xf numFmtId="0" fontId="7" fillId="4" borderId="2" xfId="0" applyFont="1" applyFill="1" applyBorder="1" applyAlignment="1">
      <alignment wrapText="1"/>
    </xf>
    <xf numFmtId="0" fontId="6" fillId="2" borderId="3" xfId="0" applyFont="1" applyFill="1" applyBorder="1" applyAlignment="1">
      <alignment horizontal="center" wrapText="1"/>
    </xf>
    <xf numFmtId="0" fontId="6" fillId="3" borderId="1" xfId="0" applyFont="1" applyFill="1" applyBorder="1"/>
    <xf numFmtId="0" fontId="6" fillId="3" borderId="45" xfId="0" applyFont="1" applyFill="1" applyBorder="1"/>
    <xf numFmtId="0" fontId="6" fillId="3" borderId="46" xfId="0" applyFont="1" applyFill="1" applyBorder="1"/>
    <xf numFmtId="0" fontId="6" fillId="0" borderId="19" xfId="0" applyFont="1" applyBorder="1" applyAlignment="1">
      <alignment wrapText="1"/>
    </xf>
    <xf numFmtId="0" fontId="27" fillId="0" borderId="2" xfId="0" applyFont="1" applyBorder="1" applyAlignment="1">
      <alignment wrapText="1"/>
    </xf>
    <xf numFmtId="0" fontId="6" fillId="2" borderId="2" xfId="0" applyFont="1" applyFill="1" applyBorder="1" applyAlignment="1">
      <alignment vertical="center" wrapText="1"/>
    </xf>
    <xf numFmtId="0" fontId="6" fillId="2" borderId="1" xfId="0" applyFont="1" applyFill="1" applyBorder="1" applyAlignment="1">
      <alignment horizontal="center" vertical="center" wrapText="1"/>
    </xf>
    <xf numFmtId="0" fontId="30" fillId="0" borderId="0" xfId="0" applyFont="1" applyAlignment="1">
      <alignment vertical="center" wrapText="1"/>
    </xf>
    <xf numFmtId="0" fontId="7" fillId="3" borderId="10" xfId="0" applyFont="1" applyFill="1" applyBorder="1" applyAlignment="1">
      <alignment wrapText="1"/>
    </xf>
    <xf numFmtId="0" fontId="9" fillId="6" borderId="1" xfId="0" applyFont="1" applyFill="1" applyBorder="1" applyAlignment="1">
      <alignment horizontal="center" vertical="center" wrapText="1"/>
    </xf>
    <xf numFmtId="0" fontId="5" fillId="5" borderId="2" xfId="0" applyFont="1" applyFill="1" applyBorder="1" applyAlignment="1">
      <alignment horizontal="left" wrapText="1" indent="2"/>
    </xf>
    <xf numFmtId="0" fontId="11" fillId="0" borderId="25" xfId="0" applyFont="1" applyBorder="1" applyAlignment="1">
      <alignment wrapText="1"/>
    </xf>
    <xf numFmtId="0" fontId="11" fillId="0" borderId="33" xfId="0" applyFont="1" applyBorder="1" applyAlignment="1">
      <alignment wrapText="1"/>
    </xf>
    <xf numFmtId="0" fontId="5" fillId="0" borderId="10" xfId="0" applyFont="1" applyBorder="1" applyAlignment="1">
      <alignment wrapText="1"/>
    </xf>
    <xf numFmtId="0" fontId="6" fillId="3" borderId="5" xfId="0" applyFont="1" applyFill="1" applyBorder="1" applyAlignment="1">
      <alignment horizontal="center" vertical="center" wrapText="1"/>
    </xf>
    <xf numFmtId="0" fontId="6" fillId="3" borderId="5" xfId="0" applyFont="1" applyFill="1" applyBorder="1" applyAlignment="1">
      <alignment wrapText="1"/>
    </xf>
    <xf numFmtId="0" fontId="6" fillId="3" borderId="5" xfId="0" applyFont="1" applyFill="1" applyBorder="1" applyAlignment="1">
      <alignment horizontal="right" wrapText="1"/>
    </xf>
    <xf numFmtId="0" fontId="6" fillId="3" borderId="36" xfId="0" applyFont="1" applyFill="1" applyBorder="1" applyAlignment="1">
      <alignment wrapText="1"/>
    </xf>
    <xf numFmtId="0" fontId="6" fillId="3" borderId="67" xfId="0" applyFont="1" applyFill="1" applyBorder="1" applyAlignment="1">
      <alignment wrapText="1"/>
    </xf>
    <xf numFmtId="164" fontId="6" fillId="3" borderId="1" xfId="5" applyNumberFormat="1" applyFont="1" applyFill="1" applyBorder="1"/>
    <xf numFmtId="49" fontId="5" fillId="3" borderId="3" xfId="0" applyNumberFormat="1" applyFont="1" applyFill="1" applyBorder="1" applyAlignment="1">
      <alignment horizontal="right"/>
    </xf>
    <xf numFmtId="0" fontId="6" fillId="0" borderId="3" xfId="0" applyFont="1" applyBorder="1" applyAlignment="1">
      <alignment horizontal="center" vertical="center" wrapText="1"/>
    </xf>
    <xf numFmtId="0" fontId="6" fillId="0" borderId="4" xfId="0" applyFont="1" applyBorder="1" applyAlignment="1">
      <alignment wrapText="1"/>
    </xf>
    <xf numFmtId="0" fontId="19" fillId="0" borderId="3" xfId="0" applyFont="1" applyBorder="1" applyAlignment="1">
      <alignment horizontal="right"/>
    </xf>
    <xf numFmtId="0" fontId="11" fillId="3" borderId="2" xfId="0" applyFont="1" applyFill="1" applyBorder="1" applyAlignment="1">
      <alignment wrapText="1"/>
    </xf>
    <xf numFmtId="0" fontId="11" fillId="3" borderId="3" xfId="0" applyFont="1" applyFill="1" applyBorder="1" applyAlignment="1">
      <alignment horizontal="right" wrapText="1"/>
    </xf>
    <xf numFmtId="0" fontId="5" fillId="0" borderId="4" xfId="0" applyFont="1" applyBorder="1" applyAlignment="1">
      <alignment horizontal="right"/>
    </xf>
    <xf numFmtId="0" fontId="6" fillId="3" borderId="41" xfId="0" applyFont="1" applyFill="1" applyBorder="1" applyAlignment="1">
      <alignment wrapText="1"/>
    </xf>
    <xf numFmtId="0" fontId="5" fillId="3" borderId="42" xfId="0" applyFont="1" applyFill="1" applyBorder="1"/>
    <xf numFmtId="0" fontId="5" fillId="3" borderId="43" xfId="0" applyFont="1" applyFill="1" applyBorder="1"/>
    <xf numFmtId="0" fontId="5" fillId="3" borderId="44" xfId="0" applyFont="1" applyFill="1" applyBorder="1"/>
    <xf numFmtId="3" fontId="19" fillId="0" borderId="1" xfId="0" applyNumberFormat="1" applyFont="1" applyBorder="1" applyAlignment="1">
      <alignment horizontal="right"/>
    </xf>
    <xf numFmtId="3" fontId="19" fillId="0" borderId="1" xfId="0" applyNumberFormat="1" applyFont="1" applyBorder="1"/>
    <xf numFmtId="3" fontId="19" fillId="0" borderId="3" xfId="0" applyNumberFormat="1" applyFont="1" applyBorder="1"/>
    <xf numFmtId="3" fontId="19" fillId="0" borderId="8" xfId="0" applyNumberFormat="1" applyFont="1" applyBorder="1" applyAlignment="1">
      <alignment horizontal="right"/>
    </xf>
    <xf numFmtId="3" fontId="19" fillId="0" borderId="8" xfId="0" applyNumberFormat="1" applyFont="1" applyBorder="1"/>
    <xf numFmtId="3" fontId="19" fillId="0" borderId="9" xfId="0" applyNumberFormat="1" applyFont="1" applyBorder="1"/>
    <xf numFmtId="3" fontId="19" fillId="3" borderId="11" xfId="0" applyNumberFormat="1" applyFont="1" applyFill="1" applyBorder="1"/>
    <xf numFmtId="3" fontId="19" fillId="3" borderId="4" xfId="0" applyNumberFormat="1" applyFont="1" applyFill="1" applyBorder="1"/>
    <xf numFmtId="0" fontId="6" fillId="3" borderId="15" xfId="0" applyFont="1" applyFill="1" applyBorder="1"/>
    <xf numFmtId="0" fontId="27" fillId="2" borderId="22" xfId="0" applyFont="1" applyFill="1" applyBorder="1" applyAlignment="1">
      <alignment wrapText="1"/>
    </xf>
    <xf numFmtId="0" fontId="19" fillId="2" borderId="24" xfId="0" applyFont="1" applyFill="1" applyBorder="1"/>
    <xf numFmtId="0" fontId="19" fillId="3" borderId="23" xfId="0" applyFont="1" applyFill="1" applyBorder="1"/>
    <xf numFmtId="3" fontId="19" fillId="3" borderId="11" xfId="0" applyNumberFormat="1" applyFont="1" applyFill="1" applyBorder="1" applyAlignment="1">
      <alignment horizontal="right"/>
    </xf>
    <xf numFmtId="0" fontId="11" fillId="3" borderId="35" xfId="0" applyFont="1" applyFill="1" applyBorder="1" applyAlignment="1">
      <alignment wrapText="1"/>
    </xf>
    <xf numFmtId="0" fontId="11" fillId="4" borderId="10" xfId="0" applyFont="1" applyFill="1" applyBorder="1" applyAlignment="1">
      <alignment wrapText="1"/>
    </xf>
    <xf numFmtId="0" fontId="11" fillId="2" borderId="19" xfId="0" applyFont="1" applyFill="1" applyBorder="1" applyAlignment="1">
      <alignment horizontal="left"/>
    </xf>
    <xf numFmtId="166" fontId="0" fillId="3" borderId="4" xfId="0" applyNumberFormat="1" applyFill="1" applyBorder="1"/>
    <xf numFmtId="0" fontId="0" fillId="0" borderId="0" xfId="0" applyAlignment="1">
      <alignment wrapText="1"/>
    </xf>
    <xf numFmtId="166" fontId="0" fillId="0" borderId="1" xfId="0" applyNumberFormat="1" applyBorder="1"/>
    <xf numFmtId="166" fontId="0" fillId="3" borderId="3" xfId="0" applyNumberFormat="1" applyFill="1" applyBorder="1"/>
    <xf numFmtId="166" fontId="0" fillId="0" borderId="11" xfId="0" applyNumberFormat="1" applyBorder="1"/>
    <xf numFmtId="5" fontId="6" fillId="3" borderId="9" xfId="5" applyNumberFormat="1" applyFont="1" applyFill="1" applyBorder="1" applyAlignment="1">
      <alignment wrapText="1"/>
    </xf>
    <xf numFmtId="5" fontId="6" fillId="3" borderId="4" xfId="5" applyNumberFormat="1" applyFont="1" applyFill="1" applyBorder="1" applyAlignment="1">
      <alignment wrapText="1"/>
    </xf>
    <xf numFmtId="0" fontId="6" fillId="0" borderId="1" xfId="1" applyFont="1" applyBorder="1" applyAlignment="1">
      <alignment horizontal="center" wrapText="1"/>
    </xf>
    <xf numFmtId="0" fontId="7" fillId="0" borderId="1" xfId="0" applyFont="1" applyBorder="1" applyAlignment="1">
      <alignment horizontal="right" wrapText="1"/>
    </xf>
    <xf numFmtId="0" fontId="7" fillId="0" borderId="3" xfId="0" applyFont="1" applyBorder="1" applyAlignment="1">
      <alignment horizontal="right" wrapText="1"/>
    </xf>
    <xf numFmtId="0" fontId="6" fillId="3" borderId="1" xfId="0" applyFont="1" applyFill="1" applyBorder="1" applyAlignment="1">
      <alignment horizontal="right" wrapText="1"/>
    </xf>
    <xf numFmtId="0" fontId="27" fillId="2" borderId="14" xfId="0" applyFont="1" applyFill="1" applyBorder="1" applyAlignment="1">
      <alignment wrapText="1"/>
    </xf>
    <xf numFmtId="0" fontId="19" fillId="2" borderId="15" xfId="0" applyFont="1" applyFill="1" applyBorder="1"/>
    <xf numFmtId="0" fontId="19" fillId="2" borderId="16" xfId="0" applyFont="1" applyFill="1" applyBorder="1"/>
    <xf numFmtId="0" fontId="19" fillId="3" borderId="40" xfId="0" applyFont="1" applyFill="1" applyBorder="1"/>
    <xf numFmtId="166" fontId="6" fillId="3" borderId="1" xfId="0" applyNumberFormat="1" applyFont="1" applyFill="1" applyBorder="1" applyAlignment="1">
      <alignment wrapText="1"/>
    </xf>
    <xf numFmtId="166" fontId="6" fillId="3" borderId="1" xfId="0" applyNumberFormat="1" applyFont="1" applyFill="1" applyBorder="1"/>
    <xf numFmtId="166" fontId="25" fillId="3" borderId="11" xfId="0" applyNumberFormat="1" applyFont="1" applyFill="1" applyBorder="1"/>
    <xf numFmtId="0" fontId="7" fillId="2" borderId="23" xfId="0" applyFont="1" applyFill="1" applyBorder="1" applyAlignment="1">
      <alignment horizontal="center"/>
    </xf>
    <xf numFmtId="0" fontId="7" fillId="4" borderId="5" xfId="0" applyFont="1" applyFill="1" applyBorder="1" applyAlignment="1">
      <alignment horizontal="center"/>
    </xf>
    <xf numFmtId="0" fontId="6" fillId="4" borderId="5" xfId="0" applyFont="1" applyFill="1" applyBorder="1" applyAlignment="1">
      <alignment horizontal="center"/>
    </xf>
    <xf numFmtId="0" fontId="24" fillId="6" borderId="26" xfId="0" applyFont="1" applyFill="1" applyBorder="1" applyAlignment="1">
      <alignment horizontal="center" vertical="center" wrapText="1"/>
    </xf>
    <xf numFmtId="0" fontId="25" fillId="0" borderId="0" xfId="0" applyFont="1" applyAlignment="1">
      <alignment horizontal="left" vertical="top" wrapText="1"/>
    </xf>
    <xf numFmtId="0" fontId="9" fillId="6" borderId="5" xfId="0" applyFont="1" applyFill="1" applyBorder="1" applyAlignment="1">
      <alignment horizontal="center" vertical="center" wrapText="1"/>
    </xf>
    <xf numFmtId="0" fontId="6" fillId="3" borderId="4" xfId="0" applyFont="1" applyFill="1" applyBorder="1"/>
    <xf numFmtId="0" fontId="14" fillId="0" borderId="0" xfId="0" applyFont="1"/>
    <xf numFmtId="0" fontId="7" fillId="2" borderId="23" xfId="0" applyFont="1" applyFill="1" applyBorder="1"/>
    <xf numFmtId="0" fontId="18" fillId="2" borderId="23" xfId="0" applyFont="1" applyFill="1" applyBorder="1" applyAlignment="1">
      <alignment horizontal="center"/>
    </xf>
    <xf numFmtId="0" fontId="6" fillId="2" borderId="22" xfId="0" applyFont="1" applyFill="1" applyBorder="1" applyAlignment="1">
      <alignment wrapText="1"/>
    </xf>
    <xf numFmtId="0" fontId="6" fillId="2" borderId="23" xfId="0" applyFont="1" applyFill="1" applyBorder="1" applyAlignment="1">
      <alignment horizontal="center"/>
    </xf>
    <xf numFmtId="0" fontId="6" fillId="4" borderId="1" xfId="0" applyFont="1" applyFill="1" applyBorder="1" applyAlignment="1">
      <alignment horizontal="center"/>
    </xf>
    <xf numFmtId="0" fontId="7" fillId="4" borderId="10" xfId="0" applyFont="1" applyFill="1" applyBorder="1" applyAlignment="1">
      <alignment wrapText="1"/>
    </xf>
    <xf numFmtId="0" fontId="6" fillId="4" borderId="11" xfId="0" applyFont="1" applyFill="1" applyBorder="1" applyAlignment="1">
      <alignment horizontal="center"/>
    </xf>
    <xf numFmtId="0" fontId="5" fillId="0" borderId="0" xfId="0" applyFont="1" applyAlignment="1">
      <alignment horizontal="center"/>
    </xf>
    <xf numFmtId="0" fontId="16" fillId="0" borderId="0" xfId="0" applyFont="1"/>
    <xf numFmtId="165" fontId="7" fillId="4" borderId="13" xfId="0" applyNumberFormat="1" applyFont="1" applyFill="1" applyBorder="1" applyAlignment="1">
      <alignment horizontal="right" wrapText="1"/>
    </xf>
    <xf numFmtId="165" fontId="0" fillId="0" borderId="0" xfId="0" applyNumberFormat="1"/>
    <xf numFmtId="165" fontId="6" fillId="3" borderId="4" xfId="0" applyNumberFormat="1" applyFont="1" applyFill="1" applyBorder="1" applyAlignment="1">
      <alignment horizontal="center" wrapText="1"/>
    </xf>
    <xf numFmtId="165" fontId="7" fillId="2" borderId="16" xfId="0" applyNumberFormat="1" applyFont="1" applyFill="1" applyBorder="1" applyAlignment="1">
      <alignment horizontal="center"/>
    </xf>
    <xf numFmtId="165" fontId="7" fillId="2" borderId="3" xfId="0" applyNumberFormat="1" applyFont="1" applyFill="1" applyBorder="1" applyAlignment="1">
      <alignment horizontal="center"/>
    </xf>
    <xf numFmtId="165" fontId="25" fillId="3" borderId="4" xfId="0" applyNumberFormat="1" applyFont="1" applyFill="1" applyBorder="1"/>
    <xf numFmtId="0" fontId="5" fillId="4" borderId="9" xfId="0" applyFont="1" applyFill="1" applyBorder="1"/>
    <xf numFmtId="0" fontId="5" fillId="3" borderId="11" xfId="0" applyFont="1" applyFill="1" applyBorder="1" applyAlignment="1">
      <alignment horizontal="center"/>
    </xf>
    <xf numFmtId="0" fontId="11" fillId="0" borderId="0" xfId="0" applyFont="1" applyAlignment="1">
      <alignment horizontal="left" vertical="top" wrapText="1"/>
    </xf>
    <xf numFmtId="0" fontId="15" fillId="0" borderId="0" xfId="0" applyFont="1" applyAlignment="1">
      <alignment wrapText="1"/>
    </xf>
    <xf numFmtId="0" fontId="11" fillId="0" borderId="1" xfId="0" applyFont="1" applyBorder="1" applyAlignment="1">
      <alignment horizontal="right" wrapText="1"/>
    </xf>
    <xf numFmtId="0" fontId="11" fillId="3" borderId="3" xfId="0" applyFont="1" applyFill="1" applyBorder="1" applyAlignment="1">
      <alignment horizontal="center" wrapText="1"/>
    </xf>
    <xf numFmtId="0" fontId="11" fillId="0" borderId="11" xfId="0" applyFont="1" applyBorder="1" applyAlignment="1">
      <alignment horizontal="right" wrapText="1"/>
    </xf>
    <xf numFmtId="0" fontId="11" fillId="0" borderId="11" xfId="0" applyFont="1" applyBorder="1" applyAlignment="1">
      <alignment wrapText="1"/>
    </xf>
    <xf numFmtId="0" fontId="11" fillId="3" borderId="4" xfId="0" applyFont="1" applyFill="1" applyBorder="1" applyAlignment="1">
      <alignment wrapText="1"/>
    </xf>
    <xf numFmtId="0" fontId="11" fillId="2" borderId="2" xfId="0" applyFont="1" applyFill="1" applyBorder="1" applyAlignment="1">
      <alignment wrapText="1"/>
    </xf>
    <xf numFmtId="0" fontId="11" fillId="2" borderId="1" xfId="0" applyFont="1" applyFill="1" applyBorder="1" applyAlignment="1">
      <alignment horizontal="center" wrapText="1"/>
    </xf>
    <xf numFmtId="49" fontId="19" fillId="0" borderId="1" xfId="0" applyNumberFormat="1" applyFont="1" applyBorder="1" applyAlignment="1">
      <alignment horizontal="right"/>
    </xf>
    <xf numFmtId="0" fontId="19" fillId="3" borderId="2" xfId="0" applyFont="1" applyFill="1" applyBorder="1" applyAlignment="1">
      <alignment wrapText="1"/>
    </xf>
    <xf numFmtId="0" fontId="27" fillId="2" borderId="1" xfId="0" applyFont="1" applyFill="1" applyBorder="1" applyAlignment="1">
      <alignment horizontal="right"/>
    </xf>
    <xf numFmtId="0" fontId="19" fillId="3" borderId="7" xfId="0" applyFont="1" applyFill="1" applyBorder="1" applyAlignment="1">
      <alignment wrapText="1"/>
    </xf>
    <xf numFmtId="0" fontId="11" fillId="3" borderId="58" xfId="0" applyFont="1" applyFill="1" applyBorder="1" applyAlignment="1">
      <alignment wrapText="1"/>
    </xf>
    <xf numFmtId="0" fontId="19" fillId="3" borderId="45" xfId="0" applyFont="1" applyFill="1" applyBorder="1"/>
    <xf numFmtId="0" fontId="19" fillId="3" borderId="46" xfId="0" applyFont="1" applyFill="1" applyBorder="1"/>
    <xf numFmtId="0" fontId="27" fillId="2" borderId="15" xfId="0" applyFont="1" applyFill="1" applyBorder="1" applyAlignment="1">
      <alignment horizontal="right"/>
    </xf>
    <xf numFmtId="3" fontId="19" fillId="3" borderId="1" xfId="0" applyNumberFormat="1" applyFont="1" applyFill="1" applyBorder="1" applyAlignment="1">
      <alignment horizontal="right"/>
    </xf>
    <xf numFmtId="3" fontId="19" fillId="3" borderId="1" xfId="0" applyNumberFormat="1" applyFont="1" applyFill="1" applyBorder="1"/>
    <xf numFmtId="3" fontId="19" fillId="3" borderId="3" xfId="0" applyNumberFormat="1" applyFont="1" applyFill="1" applyBorder="1"/>
    <xf numFmtId="0" fontId="19" fillId="2" borderId="23" xfId="0" applyFont="1" applyFill="1" applyBorder="1"/>
    <xf numFmtId="0" fontId="11" fillId="2" borderId="69" xfId="0" applyFont="1" applyFill="1" applyBorder="1" applyAlignment="1">
      <alignment wrapText="1"/>
    </xf>
    <xf numFmtId="0" fontId="11" fillId="4" borderId="57" xfId="0" applyFont="1" applyFill="1" applyBorder="1" applyAlignment="1">
      <alignment wrapText="1"/>
    </xf>
    <xf numFmtId="0" fontId="11" fillId="2" borderId="68" xfId="0" applyFont="1" applyFill="1" applyBorder="1" applyAlignment="1">
      <alignment wrapText="1"/>
    </xf>
    <xf numFmtId="0" fontId="11" fillId="4" borderId="7" xfId="0" applyFont="1" applyFill="1" applyBorder="1" applyAlignment="1">
      <alignment wrapText="1"/>
    </xf>
    <xf numFmtId="0" fontId="11" fillId="4" borderId="66" xfId="0" applyFont="1" applyFill="1" applyBorder="1" applyAlignment="1">
      <alignment wrapText="1"/>
    </xf>
    <xf numFmtId="0" fontId="11" fillId="4" borderId="75" xfId="0" applyFont="1" applyFill="1" applyBorder="1" applyAlignment="1">
      <alignment wrapText="1"/>
    </xf>
    <xf numFmtId="0" fontId="11" fillId="3" borderId="22" xfId="0" applyFont="1" applyFill="1" applyBorder="1" applyAlignment="1">
      <alignment wrapText="1"/>
    </xf>
    <xf numFmtId="0" fontId="19" fillId="2" borderId="69" xfId="0" applyFont="1" applyFill="1" applyBorder="1" applyAlignment="1">
      <alignment horizontal="right"/>
    </xf>
    <xf numFmtId="0" fontId="19" fillId="0" borderId="57" xfId="0" applyFont="1" applyBorder="1"/>
    <xf numFmtId="0" fontId="11" fillId="0" borderId="3" xfId="0" applyFont="1" applyBorder="1" applyAlignment="1">
      <alignment horizontal="center" wrapText="1"/>
    </xf>
    <xf numFmtId="0" fontId="11" fillId="0" borderId="1" xfId="1" applyFont="1" applyBorder="1" applyAlignment="1">
      <alignment horizontal="center" wrapText="1"/>
    </xf>
    <xf numFmtId="0" fontId="16" fillId="0" borderId="0" xfId="0" applyFont="1" applyAlignment="1">
      <alignment vertical="center" wrapText="1"/>
    </xf>
    <xf numFmtId="0" fontId="7" fillId="2" borderId="5" xfId="0" applyFont="1" applyFill="1" applyBorder="1" applyAlignment="1">
      <alignment horizontal="right" wrapText="1"/>
    </xf>
    <xf numFmtId="0" fontId="11" fillId="0" borderId="30" xfId="1" applyFont="1" applyBorder="1" applyAlignment="1">
      <alignment horizontal="center" vertical="center" wrapText="1"/>
    </xf>
    <xf numFmtId="0" fontId="11" fillId="0" borderId="16" xfId="1" applyFont="1" applyBorder="1" applyAlignment="1">
      <alignment horizontal="center" vertical="center" wrapText="1"/>
    </xf>
    <xf numFmtId="0" fontId="6" fillId="0" borderId="3" xfId="0" applyFont="1" applyBorder="1" applyAlignment="1">
      <alignment horizontal="center" wrapText="1"/>
    </xf>
    <xf numFmtId="0" fontId="11" fillId="0" borderId="1" xfId="0" applyFont="1" applyBorder="1" applyAlignment="1">
      <alignment horizontal="center" wrapText="1"/>
    </xf>
    <xf numFmtId="0" fontId="27" fillId="0" borderId="5" xfId="0" applyFont="1" applyBorder="1"/>
    <xf numFmtId="0" fontId="19" fillId="0" borderId="0" xfId="0" applyFont="1" applyAlignment="1">
      <alignment vertical="top"/>
    </xf>
    <xf numFmtId="0" fontId="11" fillId="0" borderId="5" xfId="0" applyFont="1" applyBorder="1" applyAlignment="1">
      <alignment horizontal="center" wrapText="1"/>
    </xf>
    <xf numFmtId="0" fontId="11" fillId="0" borderId="0" xfId="0" applyFont="1" applyAlignment="1">
      <alignment wrapText="1"/>
    </xf>
    <xf numFmtId="0" fontId="19" fillId="0" borderId="2" xfId="0" applyFont="1" applyBorder="1"/>
    <xf numFmtId="3" fontId="19" fillId="0" borderId="1" xfId="0" applyNumberFormat="1" applyFont="1" applyBorder="1" applyAlignment="1">
      <alignment horizontal="right" wrapText="1"/>
    </xf>
    <xf numFmtId="3" fontId="19" fillId="0" borderId="11" xfId="0" applyNumberFormat="1" applyFont="1" applyBorder="1" applyAlignment="1">
      <alignment horizontal="right"/>
    </xf>
    <xf numFmtId="0" fontId="11" fillId="3" borderId="11" xfId="0" applyFont="1" applyFill="1" applyBorder="1" applyAlignment="1">
      <alignment wrapText="1"/>
    </xf>
    <xf numFmtId="0" fontId="35" fillId="0" borderId="0" xfId="0" applyFont="1"/>
    <xf numFmtId="0" fontId="11" fillId="4" borderId="48" xfId="0" applyFont="1" applyFill="1" applyBorder="1" applyAlignment="1">
      <alignment wrapText="1"/>
    </xf>
    <xf numFmtId="0" fontId="27" fillId="0" borderId="0" xfId="0" applyFont="1"/>
    <xf numFmtId="0" fontId="11" fillId="4" borderId="60" xfId="0" applyFont="1" applyFill="1" applyBorder="1" applyAlignment="1">
      <alignment wrapText="1"/>
    </xf>
    <xf numFmtId="0" fontId="19" fillId="0" borderId="53" xfId="0" applyFont="1" applyBorder="1"/>
    <xf numFmtId="0" fontId="11" fillId="3" borderId="48" xfId="0" applyFont="1" applyFill="1" applyBorder="1" applyAlignment="1">
      <alignment wrapText="1"/>
    </xf>
    <xf numFmtId="0" fontId="11" fillId="3" borderId="50" xfId="0" applyFont="1" applyFill="1" applyBorder="1" applyAlignment="1">
      <alignment wrapText="1"/>
    </xf>
    <xf numFmtId="0" fontId="11" fillId="3" borderId="51" xfId="0" applyFont="1" applyFill="1" applyBorder="1" applyAlignment="1">
      <alignment wrapText="1"/>
    </xf>
    <xf numFmtId="0" fontId="11" fillId="3" borderId="12" xfId="0" applyFont="1" applyFill="1" applyBorder="1" applyAlignment="1">
      <alignment wrapText="1"/>
    </xf>
    <xf numFmtId="0" fontId="11" fillId="3" borderId="49" xfId="0" applyFont="1" applyFill="1" applyBorder="1" applyAlignment="1">
      <alignment wrapText="1"/>
    </xf>
    <xf numFmtId="0" fontId="27" fillId="3" borderId="21" xfId="0" applyFont="1" applyFill="1" applyBorder="1"/>
    <xf numFmtId="0" fontId="6" fillId="0" borderId="2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3" borderId="9" xfId="0" applyFont="1" applyFill="1" applyBorder="1" applyAlignment="1">
      <alignment wrapText="1"/>
    </xf>
    <xf numFmtId="0" fontId="6" fillId="3" borderId="16" xfId="0" applyFont="1" applyFill="1" applyBorder="1" applyAlignment="1">
      <alignment wrapText="1"/>
    </xf>
    <xf numFmtId="0" fontId="5" fillId="2" borderId="1" xfId="0" applyFont="1" applyFill="1" applyBorder="1" applyAlignment="1">
      <alignment wrapText="1"/>
    </xf>
    <xf numFmtId="0" fontId="5" fillId="2" borderId="26" xfId="0" applyFont="1" applyFill="1" applyBorder="1" applyAlignment="1">
      <alignment wrapText="1"/>
    </xf>
    <xf numFmtId="0" fontId="5" fillId="0" borderId="26" xfId="0" applyFont="1" applyBorder="1"/>
    <xf numFmtId="0" fontId="5" fillId="0" borderId="37" xfId="0" applyFont="1" applyBorder="1"/>
    <xf numFmtId="0" fontId="5" fillId="3" borderId="50" xfId="0" applyFont="1" applyFill="1" applyBorder="1"/>
    <xf numFmtId="0" fontId="19" fillId="0" borderId="53" xfId="0" applyFont="1" applyBorder="1" applyAlignment="1">
      <alignment wrapText="1"/>
    </xf>
    <xf numFmtId="0" fontId="0" fillId="0" borderId="1" xfId="0" applyBorder="1" applyAlignment="1">
      <alignment horizontal="left" vertical="top" wrapText="1"/>
    </xf>
    <xf numFmtId="0" fontId="0" fillId="3" borderId="1" xfId="0" applyFill="1" applyBorder="1" applyAlignment="1">
      <alignment horizontal="left" vertical="top" wrapText="1"/>
    </xf>
    <xf numFmtId="0" fontId="6" fillId="3" borderId="4" xfId="0" applyFont="1" applyFill="1" applyBorder="1" applyAlignment="1">
      <alignment horizontal="center" wrapText="1"/>
    </xf>
    <xf numFmtId="0" fontId="6" fillId="3" borderId="12" xfId="0" applyFont="1" applyFill="1" applyBorder="1" applyAlignment="1">
      <alignment horizontal="center" wrapText="1"/>
    </xf>
    <xf numFmtId="0" fontId="12" fillId="2" borderId="1" xfId="0" applyFont="1" applyFill="1" applyBorder="1" applyAlignment="1">
      <alignment horizontal="left" vertical="top" wrapText="1"/>
    </xf>
    <xf numFmtId="0" fontId="16" fillId="2" borderId="1" xfId="0" applyFont="1" applyFill="1" applyBorder="1" applyAlignment="1">
      <alignment horizontal="left" vertical="top" wrapText="1"/>
    </xf>
    <xf numFmtId="0" fontId="12" fillId="4" borderId="1" xfId="0" applyFont="1" applyFill="1" applyBorder="1" applyAlignment="1">
      <alignment horizontal="left" vertical="top" wrapText="1"/>
    </xf>
    <xf numFmtId="0" fontId="16" fillId="4" borderId="1" xfId="0" applyFont="1" applyFill="1" applyBorder="1" applyAlignment="1">
      <alignment horizontal="left" vertical="top" wrapText="1"/>
    </xf>
    <xf numFmtId="17" fontId="12" fillId="2" borderId="1" xfId="0" applyNumberFormat="1" applyFont="1" applyFill="1" applyBorder="1" applyAlignment="1">
      <alignment horizontal="left" vertical="top" wrapText="1"/>
    </xf>
    <xf numFmtId="0" fontId="25" fillId="3" borderId="1" xfId="0" applyFont="1" applyFill="1" applyBorder="1" applyAlignment="1">
      <alignment horizontal="left" vertical="top" wrapText="1"/>
    </xf>
    <xf numFmtId="0" fontId="25" fillId="0" borderId="1" xfId="0" applyFont="1" applyBorder="1" applyAlignment="1">
      <alignment horizontal="left" vertical="top" wrapText="1"/>
    </xf>
    <xf numFmtId="0" fontId="14" fillId="4" borderId="1" xfId="0" applyFont="1" applyFill="1" applyBorder="1" applyAlignment="1">
      <alignment horizontal="left" vertical="top" wrapText="1"/>
    </xf>
    <xf numFmtId="0" fontId="13" fillId="4" borderId="1" xfId="0" applyFont="1" applyFill="1" applyBorder="1" applyAlignment="1">
      <alignment horizontal="left" vertical="top" wrapText="1"/>
    </xf>
    <xf numFmtId="0" fontId="14"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11" fillId="0" borderId="30" xfId="0" applyFont="1" applyBorder="1" applyAlignment="1">
      <alignment horizontal="center" wrapText="1"/>
    </xf>
    <xf numFmtId="0" fontId="11" fillId="0" borderId="32" xfId="0" applyFont="1" applyBorder="1" applyAlignment="1">
      <alignment horizontal="center" wrapText="1"/>
    </xf>
    <xf numFmtId="0" fontId="6" fillId="3" borderId="11" xfId="0" applyFont="1" applyFill="1" applyBorder="1" applyAlignment="1">
      <alignment horizontal="center" wrapText="1"/>
    </xf>
    <xf numFmtId="0" fontId="11" fillId="0" borderId="16" xfId="0" applyFont="1" applyBorder="1" applyAlignment="1">
      <alignment horizontal="center" wrapText="1"/>
    </xf>
    <xf numFmtId="0" fontId="6" fillId="0" borderId="8" xfId="0" applyFont="1" applyBorder="1" applyAlignment="1">
      <alignment horizontal="center" wrapText="1"/>
    </xf>
    <xf numFmtId="0" fontId="6" fillId="3" borderId="3" xfId="0" applyFont="1" applyFill="1" applyBorder="1" applyAlignment="1">
      <alignment horizontal="center" wrapText="1"/>
    </xf>
    <xf numFmtId="0" fontId="6" fillId="2" borderId="1" xfId="0" applyFont="1" applyFill="1" applyBorder="1" applyAlignment="1">
      <alignment horizontal="center" wrapText="1"/>
    </xf>
    <xf numFmtId="0" fontId="11" fillId="0" borderId="38" xfId="0" applyFont="1" applyBorder="1" applyAlignment="1">
      <alignment horizontal="center" wrapText="1"/>
    </xf>
    <xf numFmtId="0" fontId="5" fillId="0" borderId="11" xfId="0" applyFont="1" applyFill="1" applyBorder="1" applyAlignment="1">
      <alignment horizontal="center" wrapText="1"/>
    </xf>
    <xf numFmtId="165" fontId="5" fillId="0" borderId="11" xfId="0" applyNumberFormat="1" applyFont="1" applyFill="1" applyBorder="1" applyAlignment="1">
      <alignment horizontal="center" wrapText="1"/>
    </xf>
    <xf numFmtId="10" fontId="5" fillId="0" borderId="1" xfId="0" applyNumberFormat="1" applyFont="1" applyFill="1" applyBorder="1" applyAlignment="1">
      <alignment wrapText="1"/>
    </xf>
    <xf numFmtId="0" fontId="5" fillId="0" borderId="1" xfId="0" applyNumberFormat="1" applyFont="1" applyFill="1" applyBorder="1" applyAlignment="1">
      <alignment horizontal="right"/>
    </xf>
    <xf numFmtId="166" fontId="5" fillId="0" borderId="1" xfId="0" applyNumberFormat="1" applyFont="1" applyFill="1" applyBorder="1" applyAlignment="1">
      <alignment wrapText="1"/>
    </xf>
    <xf numFmtId="0" fontId="5" fillId="0" borderId="1" xfId="0" applyNumberFormat="1" applyFont="1" applyFill="1" applyBorder="1" applyAlignment="1">
      <alignment horizontal="right" wrapText="1"/>
    </xf>
    <xf numFmtId="10" fontId="5" fillId="0" borderId="1" xfId="6" applyNumberFormat="1" applyFont="1" applyFill="1" applyBorder="1" applyAlignment="1">
      <alignment wrapText="1"/>
    </xf>
    <xf numFmtId="13" fontId="5" fillId="0" borderId="1" xfId="0" applyNumberFormat="1" applyFont="1" applyFill="1" applyBorder="1" applyAlignment="1">
      <alignment wrapText="1"/>
    </xf>
    <xf numFmtId="0" fontId="6" fillId="3" borderId="3" xfId="0" applyNumberFormat="1" applyFont="1" applyFill="1" applyBorder="1" applyAlignment="1">
      <alignment horizontal="right" wrapText="1"/>
    </xf>
    <xf numFmtId="10" fontId="5" fillId="0" borderId="1" xfId="0" applyNumberFormat="1" applyFont="1" applyFill="1" applyBorder="1" applyAlignment="1"/>
    <xf numFmtId="10" fontId="6" fillId="3" borderId="1" xfId="0" applyNumberFormat="1" applyFont="1" applyFill="1" applyBorder="1"/>
    <xf numFmtId="166" fontId="8" fillId="4" borderId="1" xfId="0" applyNumberFormat="1" applyFont="1" applyFill="1" applyBorder="1" applyAlignment="1">
      <alignment horizontal="right" wrapText="1"/>
    </xf>
    <xf numFmtId="0" fontId="8" fillId="4" borderId="1" xfId="0" applyNumberFormat="1" applyFont="1" applyFill="1" applyBorder="1" applyAlignment="1">
      <alignment horizontal="right" wrapText="1"/>
    </xf>
    <xf numFmtId="166" fontId="5" fillId="0" borderId="1" xfId="0" applyNumberFormat="1" applyFont="1" applyFill="1" applyBorder="1" applyAlignment="1"/>
    <xf numFmtId="3" fontId="5" fillId="0" borderId="1" xfId="0" applyNumberFormat="1" applyFont="1" applyFill="1" applyBorder="1" applyAlignment="1">
      <alignment horizontal="right"/>
    </xf>
    <xf numFmtId="1" fontId="5" fillId="0" borderId="1" xfId="0" applyNumberFormat="1" applyFont="1" applyFill="1" applyBorder="1" applyAlignment="1">
      <alignment horizontal="right"/>
    </xf>
    <xf numFmtId="9" fontId="8" fillId="4" borderId="1" xfId="5" applyNumberFormat="1" applyFont="1" applyFill="1" applyBorder="1" applyAlignment="1">
      <alignment horizontal="right" wrapText="1"/>
    </xf>
    <xf numFmtId="166" fontId="5" fillId="0" borderId="1" xfId="0" applyNumberFormat="1" applyFont="1" applyFill="1" applyBorder="1" applyAlignment="1">
      <alignment horizontal="right"/>
    </xf>
    <xf numFmtId="165" fontId="7" fillId="2" borderId="3" xfId="0" applyNumberFormat="1" applyFont="1" applyFill="1" applyBorder="1" applyAlignment="1">
      <alignment horizontal="right"/>
    </xf>
    <xf numFmtId="0" fontId="5" fillId="4" borderId="1" xfId="0" applyNumberFormat="1" applyFont="1" applyFill="1" applyBorder="1" applyAlignment="1">
      <alignment horizontal="right" wrapText="1"/>
    </xf>
    <xf numFmtId="3" fontId="6" fillId="3" borderId="3" xfId="0" applyNumberFormat="1" applyFont="1" applyFill="1" applyBorder="1" applyAlignment="1">
      <alignment wrapText="1"/>
    </xf>
    <xf numFmtId="1" fontId="5" fillId="4" borderId="1" xfId="0" applyNumberFormat="1" applyFont="1" applyFill="1" applyBorder="1" applyAlignment="1">
      <alignment horizontal="right" wrapText="1"/>
    </xf>
    <xf numFmtId="3" fontId="6" fillId="3" borderId="3" xfId="0" applyNumberFormat="1" applyFont="1" applyFill="1" applyBorder="1"/>
    <xf numFmtId="166" fontId="0" fillId="3" borderId="11" xfId="0" applyNumberFormat="1" applyFill="1" applyBorder="1" applyAlignment="1"/>
    <xf numFmtId="0" fontId="0" fillId="3" borderId="11" xfId="0" applyNumberFormat="1" applyFill="1" applyBorder="1" applyAlignment="1"/>
    <xf numFmtId="165" fontId="0" fillId="3" borderId="11" xfId="0" applyNumberFormat="1" applyFill="1" applyBorder="1" applyAlignment="1"/>
    <xf numFmtId="0" fontId="7" fillId="2" borderId="2" xfId="0" applyFont="1" applyFill="1" applyBorder="1"/>
    <xf numFmtId="0" fontId="19" fillId="0" borderId="1" xfId="0" applyFont="1" applyFill="1" applyBorder="1"/>
    <xf numFmtId="0" fontId="19" fillId="0" borderId="5" xfId="0" applyFont="1" applyFill="1" applyBorder="1"/>
    <xf numFmtId="0" fontId="19" fillId="0" borderId="8" xfId="0" applyFont="1" applyFill="1" applyBorder="1"/>
    <xf numFmtId="0" fontId="19" fillId="0" borderId="36" xfId="0" applyFont="1" applyFill="1" applyBorder="1"/>
    <xf numFmtId="0" fontId="11" fillId="0" borderId="11" xfId="0" applyFont="1" applyFill="1" applyBorder="1" applyAlignment="1">
      <alignment wrapText="1"/>
    </xf>
    <xf numFmtId="0" fontId="19" fillId="3" borderId="1" xfId="0" applyNumberFormat="1" applyFont="1" applyFill="1" applyBorder="1" applyAlignment="1">
      <alignment horizontal="center"/>
    </xf>
    <xf numFmtId="0" fontId="19" fillId="3" borderId="8" xfId="0" applyNumberFormat="1" applyFont="1" applyFill="1" applyBorder="1" applyAlignment="1">
      <alignment horizontal="center"/>
    </xf>
    <xf numFmtId="0" fontId="19" fillId="3" borderId="45" xfId="0" applyNumberFormat="1" applyFont="1" applyFill="1" applyBorder="1" applyAlignment="1">
      <alignment horizontal="center"/>
    </xf>
    <xf numFmtId="0" fontId="6" fillId="0" borderId="11" xfId="0" applyFont="1" applyFill="1" applyBorder="1" applyAlignment="1">
      <alignment wrapText="1"/>
    </xf>
    <xf numFmtId="0" fontId="6" fillId="0" borderId="2" xfId="0" applyFont="1" applyFill="1" applyBorder="1" applyAlignment="1">
      <alignment wrapText="1"/>
    </xf>
    <xf numFmtId="0" fontId="5" fillId="0" borderId="1" xfId="0" applyFont="1" applyFill="1" applyBorder="1"/>
    <xf numFmtId="0" fontId="5" fillId="0" borderId="5" xfId="0" applyFont="1" applyFill="1" applyBorder="1"/>
    <xf numFmtId="0" fontId="19" fillId="0" borderId="2" xfId="0" applyFont="1" applyFill="1" applyBorder="1" applyAlignment="1">
      <alignment wrapText="1"/>
    </xf>
    <xf numFmtId="0" fontId="19" fillId="0" borderId="1" xfId="0" applyNumberFormat="1" applyFont="1" applyBorder="1" applyAlignment="1">
      <alignment horizontal="center"/>
    </xf>
    <xf numFmtId="0" fontId="5" fillId="0" borderId="1" xfId="0" applyFont="1" applyFill="1" applyBorder="1" applyAlignment="1"/>
    <xf numFmtId="0" fontId="5" fillId="3" borderId="42" xfId="0" applyNumberFormat="1" applyFont="1" applyFill="1" applyBorder="1" applyAlignment="1">
      <alignment horizontal="center"/>
    </xf>
    <xf numFmtId="0" fontId="5" fillId="0" borderId="1" xfId="0" applyNumberFormat="1" applyFont="1" applyFill="1" applyBorder="1" applyAlignment="1">
      <alignment horizontal="center"/>
    </xf>
    <xf numFmtId="0" fontId="6" fillId="0" borderId="10" xfId="0" applyFont="1" applyFill="1" applyBorder="1" applyAlignment="1">
      <alignment wrapText="1"/>
    </xf>
    <xf numFmtId="0" fontId="5" fillId="0" borderId="11" xfId="0" applyNumberFormat="1" applyFont="1" applyFill="1" applyBorder="1" applyAlignment="1">
      <alignment horizontal="center"/>
    </xf>
    <xf numFmtId="0" fontId="5" fillId="0" borderId="11" xfId="0" applyFont="1" applyFill="1" applyBorder="1"/>
    <xf numFmtId="0" fontId="5" fillId="0" borderId="8" xfId="0" applyFont="1" applyFill="1" applyBorder="1"/>
    <xf numFmtId="0" fontId="5" fillId="0" borderId="36" xfId="0" applyFont="1" applyFill="1" applyBorder="1"/>
    <xf numFmtId="0" fontId="5" fillId="3" borderId="45" xfId="0" applyNumberFormat="1" applyFont="1" applyFill="1" applyBorder="1" applyAlignment="1">
      <alignment horizontal="center"/>
    </xf>
    <xf numFmtId="0" fontId="7" fillId="2" borderId="14" xfId="0" applyFont="1" applyFill="1" applyBorder="1" applyAlignment="1">
      <alignment horizontal="left" vertical="top" wrapText="1"/>
    </xf>
    <xf numFmtId="0" fontId="7" fillId="2" borderId="14" xfId="0" applyFont="1" applyFill="1" applyBorder="1" applyAlignment="1">
      <alignment vertical="top" wrapText="1"/>
    </xf>
    <xf numFmtId="0" fontId="7" fillId="2" borderId="30" xfId="0" applyFont="1" applyFill="1" applyBorder="1" applyAlignment="1"/>
    <xf numFmtId="0" fontId="7" fillId="2" borderId="31" xfId="0" applyFont="1" applyFill="1" applyBorder="1" applyAlignment="1"/>
    <xf numFmtId="0" fontId="7" fillId="2" borderId="17" xfId="0" applyFont="1" applyFill="1" applyBorder="1" applyAlignment="1"/>
    <xf numFmtId="0" fontId="19" fillId="0" borderId="38" xfId="0" applyFont="1" applyFill="1" applyBorder="1"/>
    <xf numFmtId="0" fontId="19" fillId="0" borderId="39" xfId="0" applyFont="1" applyFill="1" applyBorder="1"/>
    <xf numFmtId="0" fontId="11" fillId="0" borderId="11" xfId="0" applyFont="1" applyFill="1" applyBorder="1" applyAlignment="1">
      <alignment horizontal="center" wrapText="1"/>
    </xf>
    <xf numFmtId="0" fontId="11" fillId="0" borderId="4" xfId="0" applyFont="1" applyFill="1" applyBorder="1" applyAlignment="1">
      <alignment horizontal="center" wrapText="1"/>
    </xf>
    <xf numFmtId="0" fontId="27" fillId="2" borderId="30" xfId="0" applyFont="1" applyFill="1" applyBorder="1" applyAlignment="1"/>
    <xf numFmtId="0" fontId="27" fillId="2" borderId="31" xfId="0" applyFont="1" applyFill="1" applyBorder="1" applyAlignment="1"/>
    <xf numFmtId="0" fontId="27" fillId="2" borderId="17" xfId="0" applyFont="1" applyFill="1" applyBorder="1" applyAlignment="1"/>
    <xf numFmtId="3" fontId="5" fillId="0" borderId="1" xfId="0" applyNumberFormat="1" applyFont="1" applyBorder="1" applyAlignment="1">
      <alignment horizontal="right"/>
    </xf>
    <xf numFmtId="3" fontId="5" fillId="0" borderId="1" xfId="0" applyNumberFormat="1" applyFont="1" applyBorder="1"/>
    <xf numFmtId="3" fontId="5" fillId="0" borderId="3" xfId="0" applyNumberFormat="1" applyFont="1" applyBorder="1"/>
    <xf numFmtId="3" fontId="19" fillId="0" borderId="1" xfId="0" applyNumberFormat="1" applyFont="1" applyFill="1" applyBorder="1" applyAlignment="1">
      <alignment horizontal="right"/>
    </xf>
    <xf numFmtId="3" fontId="19" fillId="0" borderId="1" xfId="0" applyNumberFormat="1" applyFont="1" applyFill="1" applyBorder="1"/>
    <xf numFmtId="3" fontId="19" fillId="0" borderId="3" xfId="0" applyNumberFormat="1" applyFont="1" applyFill="1" applyBorder="1"/>
    <xf numFmtId="3" fontId="5" fillId="0" borderId="1" xfId="0" applyNumberFormat="1" applyFont="1" applyFill="1" applyBorder="1"/>
    <xf numFmtId="3" fontId="5" fillId="0" borderId="3" xfId="0" applyNumberFormat="1" applyFont="1" applyFill="1" applyBorder="1"/>
    <xf numFmtId="3" fontId="5" fillId="0" borderId="8" xfId="0" applyNumberFormat="1" applyFont="1" applyBorder="1" applyAlignment="1">
      <alignment horizontal="right"/>
    </xf>
    <xf numFmtId="3" fontId="5" fillId="0" borderId="8" xfId="0" applyNumberFormat="1" applyFont="1" applyBorder="1"/>
    <xf numFmtId="3" fontId="5" fillId="0" borderId="9" xfId="0" applyNumberFormat="1" applyFont="1" applyBorder="1"/>
    <xf numFmtId="3" fontId="19" fillId="0" borderId="8" xfId="0" applyNumberFormat="1" applyFont="1" applyFill="1" applyBorder="1" applyAlignment="1">
      <alignment horizontal="right"/>
    </xf>
    <xf numFmtId="3" fontId="19" fillId="0" borderId="8" xfId="0" applyNumberFormat="1" applyFont="1" applyFill="1" applyBorder="1"/>
    <xf numFmtId="0" fontId="19" fillId="3" borderId="11" xfId="0" applyNumberFormat="1" applyFont="1" applyFill="1" applyBorder="1" applyAlignment="1">
      <alignment horizontal="center"/>
    </xf>
    <xf numFmtId="2" fontId="5" fillId="0" borderId="1" xfId="0" applyNumberFormat="1" applyFont="1" applyBorder="1"/>
    <xf numFmtId="2" fontId="5" fillId="3" borderId="1" xfId="0" applyNumberFormat="1" applyFont="1" applyFill="1" applyBorder="1"/>
    <xf numFmtId="2" fontId="5" fillId="3" borderId="3" xfId="0" applyNumberFormat="1" applyFont="1" applyFill="1" applyBorder="1"/>
    <xf numFmtId="2" fontId="5" fillId="0" borderId="45" xfId="0" applyNumberFormat="1" applyFont="1" applyBorder="1"/>
    <xf numFmtId="0" fontId="7" fillId="2" borderId="1" xfId="0" applyFont="1" applyFill="1" applyBorder="1" applyAlignment="1">
      <alignment horizontal="right"/>
    </xf>
    <xf numFmtId="0" fontId="7" fillId="2" borderId="3" xfId="0" applyFont="1" applyFill="1" applyBorder="1" applyAlignment="1">
      <alignment horizontal="right"/>
    </xf>
    <xf numFmtId="0" fontId="7" fillId="0" borderId="1" xfId="0" applyFont="1" applyBorder="1" applyAlignment="1">
      <alignment horizontal="right"/>
    </xf>
    <xf numFmtId="0" fontId="7" fillId="0" borderId="3" xfId="0" applyFont="1" applyBorder="1" applyAlignment="1">
      <alignment horizontal="right"/>
    </xf>
    <xf numFmtId="0" fontId="7" fillId="2" borderId="1" xfId="0" applyFont="1" applyFill="1" applyBorder="1" applyAlignment="1">
      <alignment horizontal="left"/>
    </xf>
    <xf numFmtId="0" fontId="7" fillId="2" borderId="1" xfId="0" applyFont="1" applyFill="1" applyBorder="1" applyAlignment="1">
      <alignment wrapText="1"/>
    </xf>
    <xf numFmtId="0" fontId="19" fillId="0" borderId="1" xfId="0" applyFont="1" applyBorder="1" applyAlignment="1">
      <alignment wrapText="1"/>
    </xf>
    <xf numFmtId="0" fontId="27" fillId="2" borderId="1" xfId="0" applyFont="1" applyFill="1" applyBorder="1" applyAlignment="1">
      <alignment wrapText="1"/>
    </xf>
    <xf numFmtId="0" fontId="11" fillId="0" borderId="8" xfId="0" applyFont="1" applyBorder="1" applyAlignment="1">
      <alignment horizontal="center" wrapText="1"/>
    </xf>
    <xf numFmtId="0" fontId="16" fillId="0" borderId="9" xfId="0" applyFont="1" applyFill="1" applyBorder="1" applyAlignment="1">
      <alignment horizontal="right" wrapText="1"/>
    </xf>
    <xf numFmtId="0" fontId="16" fillId="0" borderId="4" xfId="0" applyFont="1" applyFill="1" applyBorder="1" applyAlignment="1">
      <alignment horizontal="right" wrapText="1"/>
    </xf>
    <xf numFmtId="0" fontId="27" fillId="0" borderId="3" xfId="0" applyFont="1" applyBorder="1" applyAlignment="1">
      <alignment horizontal="right"/>
    </xf>
    <xf numFmtId="0" fontId="27" fillId="0" borderId="1" xfId="0" applyFont="1" applyBorder="1" applyAlignment="1">
      <alignment horizontal="right"/>
    </xf>
    <xf numFmtId="0" fontId="27" fillId="0" borderId="5" xfId="0" applyFont="1" applyBorder="1" applyAlignment="1">
      <alignment horizontal="right"/>
    </xf>
    <xf numFmtId="0" fontId="7" fillId="0" borderId="5" xfId="0" applyFont="1" applyBorder="1" applyAlignment="1">
      <alignment horizontal="right" wrapText="1"/>
    </xf>
    <xf numFmtId="0" fontId="6" fillId="0" borderId="1" xfId="0" applyFont="1" applyBorder="1" applyAlignment="1">
      <alignment horizontal="center" wrapText="1"/>
    </xf>
    <xf numFmtId="0" fontId="7" fillId="2" borderId="5" xfId="0" applyFont="1" applyFill="1" applyBorder="1" applyAlignment="1">
      <alignment horizontal="center"/>
    </xf>
    <xf numFmtId="0" fontId="6" fillId="0" borderId="5" xfId="0" applyFont="1" applyBorder="1" applyAlignment="1">
      <alignment horizontal="center" wrapText="1"/>
    </xf>
    <xf numFmtId="0" fontId="6" fillId="3" borderId="6" xfId="0" applyFont="1" applyFill="1" applyBorder="1" applyAlignment="1">
      <alignment horizontal="center" wrapText="1"/>
    </xf>
    <xf numFmtId="0" fontId="6" fillId="3" borderId="1" xfId="0" applyFont="1" applyFill="1" applyBorder="1" applyAlignment="1">
      <alignment horizontal="center" wrapText="1"/>
    </xf>
    <xf numFmtId="0" fontId="6" fillId="2" borderId="1" xfId="0" applyFont="1" applyFill="1" applyBorder="1" applyAlignment="1">
      <alignment horizontal="center" wrapText="1"/>
    </xf>
    <xf numFmtId="0" fontId="7" fillId="2" borderId="1" xfId="0" applyFont="1" applyFill="1" applyBorder="1" applyAlignment="1">
      <alignment horizontal="center"/>
    </xf>
    <xf numFmtId="0" fontId="27" fillId="0" borderId="2" xfId="0" applyFont="1" applyFill="1" applyBorder="1" applyAlignment="1">
      <alignment wrapText="1"/>
    </xf>
    <xf numFmtId="0" fontId="27" fillId="0" borderId="1" xfId="0" applyFont="1" applyFill="1" applyBorder="1"/>
    <xf numFmtId="0" fontId="27" fillId="0" borderId="5" xfId="0" applyFont="1" applyFill="1" applyBorder="1"/>
    <xf numFmtId="0" fontId="27" fillId="0" borderId="3" xfId="0" applyFont="1" applyFill="1" applyBorder="1" applyAlignment="1">
      <alignment horizontal="right"/>
    </xf>
    <xf numFmtId="0" fontId="27" fillId="2" borderId="7" xfId="0" applyFont="1" applyFill="1" applyBorder="1" applyAlignment="1">
      <alignment wrapText="1"/>
    </xf>
    <xf numFmtId="0" fontId="7" fillId="0" borderId="1" xfId="0" applyFont="1" applyFill="1" applyBorder="1" applyAlignment="1">
      <alignment horizontal="right" wrapText="1"/>
    </xf>
    <xf numFmtId="0" fontId="7" fillId="0" borderId="5" xfId="0" applyFont="1" applyFill="1" applyBorder="1" applyAlignment="1">
      <alignment horizontal="right" wrapText="1"/>
    </xf>
    <xf numFmtId="0" fontId="7" fillId="0" borderId="3" xfId="0" applyFont="1" applyFill="1" applyBorder="1" applyAlignment="1">
      <alignment horizontal="right" wrapText="1"/>
    </xf>
    <xf numFmtId="0" fontId="7" fillId="0" borderId="8" xfId="0" applyFont="1" applyFill="1" applyBorder="1" applyAlignment="1">
      <alignment horizontal="right" wrapText="1"/>
    </xf>
    <xf numFmtId="0" fontId="7" fillId="0" borderId="36" xfId="0" applyFont="1" applyFill="1" applyBorder="1" applyAlignment="1">
      <alignment horizontal="right" wrapText="1"/>
    </xf>
    <xf numFmtId="0" fontId="7" fillId="0" borderId="9" xfId="0" applyFont="1" applyFill="1" applyBorder="1" applyAlignment="1">
      <alignment horizontal="right" wrapText="1"/>
    </xf>
    <xf numFmtId="0" fontId="7" fillId="0" borderId="2" xfId="0" applyFont="1" applyFill="1" applyBorder="1" applyAlignment="1">
      <alignment wrapText="1"/>
    </xf>
    <xf numFmtId="0" fontId="27" fillId="0" borderId="7" xfId="0" applyFont="1" applyFill="1" applyBorder="1" applyAlignment="1">
      <alignment wrapText="1"/>
    </xf>
    <xf numFmtId="0" fontId="39" fillId="7" borderId="2" xfId="0" applyFont="1" applyFill="1" applyBorder="1" applyAlignment="1">
      <alignment wrapText="1"/>
    </xf>
    <xf numFmtId="0" fontId="19" fillId="2" borderId="68" xfId="0" applyFont="1" applyFill="1" applyBorder="1" applyAlignment="1">
      <alignment horizontal="right"/>
    </xf>
    <xf numFmtId="0" fontId="11" fillId="3" borderId="58" xfId="0" applyFont="1" applyFill="1" applyBorder="1" applyAlignment="1">
      <alignment horizontal="left" wrapText="1"/>
    </xf>
    <xf numFmtId="0" fontId="11" fillId="3" borderId="77" xfId="0" applyFont="1" applyFill="1" applyBorder="1" applyAlignment="1">
      <alignment wrapText="1"/>
    </xf>
    <xf numFmtId="0" fontId="11" fillId="4" borderId="19" xfId="0" applyFont="1" applyFill="1" applyBorder="1" applyAlignment="1">
      <alignment wrapText="1"/>
    </xf>
    <xf numFmtId="0" fontId="19" fillId="4" borderId="18" xfId="0" applyFont="1" applyFill="1" applyBorder="1"/>
    <xf numFmtId="0" fontId="19" fillId="0" borderId="78" xfId="0" applyFont="1" applyBorder="1"/>
    <xf numFmtId="0" fontId="7" fillId="0" borderId="23" xfId="0" applyFont="1" applyFill="1" applyBorder="1"/>
    <xf numFmtId="0" fontId="7" fillId="0" borderId="24" xfId="0" applyFont="1" applyFill="1" applyBorder="1"/>
    <xf numFmtId="0" fontId="7" fillId="0" borderId="1" xfId="0" applyFont="1" applyFill="1" applyBorder="1"/>
    <xf numFmtId="0" fontId="7" fillId="0" borderId="3" xfId="0" applyFont="1" applyFill="1" applyBorder="1"/>
    <xf numFmtId="0" fontId="11" fillId="2" borderId="23" xfId="0" applyFont="1" applyFill="1" applyBorder="1"/>
    <xf numFmtId="0" fontId="6" fillId="2" borderId="23" xfId="0" applyFont="1" applyFill="1" applyBorder="1"/>
    <xf numFmtId="0" fontId="6" fillId="2" borderId="24" xfId="0" applyFont="1" applyFill="1" applyBorder="1"/>
    <xf numFmtId="0" fontId="5" fillId="0" borderId="3" xfId="0" applyFont="1" applyFill="1" applyBorder="1"/>
    <xf numFmtId="0" fontId="5" fillId="0" borderId="9" xfId="0" applyFont="1" applyFill="1" applyBorder="1"/>
    <xf numFmtId="0" fontId="5" fillId="0" borderId="4" xfId="0" applyFont="1" applyFill="1" applyBorder="1"/>
    <xf numFmtId="0" fontId="11" fillId="0" borderId="1" xfId="0" applyFont="1" applyBorder="1" applyAlignment="1">
      <alignment horizontal="right" vertical="center" wrapText="1"/>
    </xf>
    <xf numFmtId="0" fontId="5" fillId="0" borderId="3" xfId="0" applyFont="1" applyBorder="1" applyAlignment="1">
      <alignment horizontal="center"/>
    </xf>
    <xf numFmtId="0" fontId="5" fillId="3" borderId="1" xfId="0" applyFont="1" applyFill="1" applyBorder="1" applyAlignment="1">
      <alignment horizontal="center"/>
    </xf>
    <xf numFmtId="0" fontId="5" fillId="3" borderId="5" xfId="0" applyFont="1" applyFill="1" applyBorder="1" applyAlignment="1">
      <alignment horizontal="center"/>
    </xf>
    <xf numFmtId="0" fontId="5" fillId="3" borderId="3" xfId="0" applyFont="1" applyFill="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5" fillId="0" borderId="4" xfId="0" applyFont="1" applyBorder="1" applyAlignment="1">
      <alignment horizontal="center"/>
    </xf>
    <xf numFmtId="0" fontId="5" fillId="2" borderId="3" xfId="0" applyFont="1" applyFill="1" applyBorder="1" applyAlignment="1">
      <alignment horizontal="center"/>
    </xf>
    <xf numFmtId="0" fontId="5" fillId="0" borderId="1" xfId="0" applyFont="1" applyBorder="1" applyAlignment="1">
      <alignment horizontal="center"/>
    </xf>
    <xf numFmtId="0" fontId="5" fillId="0" borderId="5" xfId="0" applyFont="1" applyBorder="1" applyAlignment="1">
      <alignment horizontal="center"/>
    </xf>
    <xf numFmtId="1" fontId="5" fillId="0" borderId="1" xfId="0" applyNumberFormat="1" applyFont="1" applyBorder="1"/>
    <xf numFmtId="1" fontId="5" fillId="3" borderId="1" xfId="0" applyNumberFormat="1" applyFont="1" applyFill="1" applyBorder="1"/>
    <xf numFmtId="1" fontId="5" fillId="3" borderId="3" xfId="0" applyNumberFormat="1" applyFont="1" applyFill="1" applyBorder="1"/>
    <xf numFmtId="1" fontId="38" fillId="0" borderId="1" xfId="0" applyNumberFormat="1" applyFont="1" applyBorder="1"/>
    <xf numFmtId="1" fontId="5" fillId="0" borderId="45" xfId="0" applyNumberFormat="1" applyFont="1" applyBorder="1"/>
    <xf numFmtId="43" fontId="5" fillId="0" borderId="0" xfId="7" applyFont="1"/>
    <xf numFmtId="1" fontId="5" fillId="0" borderId="0" xfId="0" applyNumberFormat="1" applyFont="1"/>
    <xf numFmtId="167" fontId="5" fillId="0" borderId="3" xfId="7" applyNumberFormat="1" applyFont="1" applyBorder="1"/>
    <xf numFmtId="167" fontId="19" fillId="0" borderId="4" xfId="7" applyNumberFormat="1" applyFont="1" applyBorder="1"/>
    <xf numFmtId="167" fontId="6" fillId="3" borderId="11" xfId="7" applyNumberFormat="1" applyFont="1" applyFill="1" applyBorder="1" applyAlignment="1">
      <alignment horizontal="right" wrapText="1"/>
    </xf>
    <xf numFmtId="167" fontId="19" fillId="0" borderId="11" xfId="7" applyNumberFormat="1" applyFont="1" applyBorder="1" applyAlignment="1">
      <alignment horizontal="right"/>
    </xf>
    <xf numFmtId="167" fontId="19" fillId="0" borderId="11" xfId="7" applyNumberFormat="1" applyFont="1" applyBorder="1"/>
    <xf numFmtId="167" fontId="5" fillId="3" borderId="3" xfId="7" applyNumberFormat="1" applyFont="1" applyFill="1" applyBorder="1" applyAlignment="1">
      <alignment horizontal="right"/>
    </xf>
    <xf numFmtId="43" fontId="6" fillId="0" borderId="0" xfId="0" applyNumberFormat="1" applyFont="1"/>
    <xf numFmtId="167" fontId="6" fillId="0" borderId="3" xfId="7" applyNumberFormat="1" applyFont="1" applyBorder="1" applyAlignment="1"/>
    <xf numFmtId="167" fontId="6" fillId="0" borderId="1" xfId="7" applyNumberFormat="1" applyFont="1" applyBorder="1" applyAlignment="1"/>
    <xf numFmtId="167" fontId="6" fillId="0" borderId="1" xfId="7" applyNumberFormat="1" applyFont="1" applyBorder="1" applyAlignment="1">
      <alignment horizontal="right" wrapText="1"/>
    </xf>
    <xf numFmtId="167" fontId="6" fillId="3" borderId="11" xfId="7" applyNumberFormat="1" applyFont="1" applyFill="1" applyBorder="1" applyAlignment="1">
      <alignment horizontal="right"/>
    </xf>
    <xf numFmtId="0" fontId="7" fillId="2" borderId="35" xfId="0" applyFont="1" applyFill="1" applyBorder="1" applyAlignment="1">
      <alignment wrapText="1"/>
    </xf>
    <xf numFmtId="1" fontId="38" fillId="0" borderId="38" xfId="0" applyNumberFormat="1" applyFont="1" applyBorder="1"/>
    <xf numFmtId="165" fontId="5" fillId="2" borderId="15" xfId="0" applyNumberFormat="1" applyFont="1" applyFill="1" applyBorder="1" applyAlignment="1">
      <alignment horizontal="right"/>
    </xf>
    <xf numFmtId="165" fontId="5" fillId="2" borderId="15" xfId="0" applyNumberFormat="1" applyFont="1" applyFill="1" applyBorder="1"/>
    <xf numFmtId="165" fontId="5" fillId="2" borderId="30" xfId="0" applyNumberFormat="1" applyFont="1" applyFill="1" applyBorder="1"/>
    <xf numFmtId="165" fontId="5" fillId="3" borderId="16" xfId="0" applyNumberFormat="1" applyFont="1" applyFill="1" applyBorder="1"/>
    <xf numFmtId="165" fontId="19" fillId="0" borderId="38" xfId="0" applyNumberFormat="1" applyFont="1" applyBorder="1" applyAlignment="1">
      <alignment horizontal="right"/>
    </xf>
    <xf numFmtId="165" fontId="19" fillId="0" borderId="38" xfId="0" applyNumberFormat="1" applyFont="1" applyBorder="1"/>
    <xf numFmtId="165" fontId="19" fillId="0" borderId="39" xfId="0" applyNumberFormat="1" applyFont="1" applyBorder="1"/>
    <xf numFmtId="165" fontId="19" fillId="0" borderId="40" xfId="0" applyNumberFormat="1" applyFont="1" applyBorder="1"/>
    <xf numFmtId="165" fontId="19" fillId="2" borderId="23" xfId="0" applyNumberFormat="1" applyFont="1" applyFill="1" applyBorder="1" applyAlignment="1">
      <alignment horizontal="right"/>
    </xf>
    <xf numFmtId="165" fontId="19" fillId="2" borderId="23" xfId="0" applyNumberFormat="1" applyFont="1" applyFill="1" applyBorder="1"/>
    <xf numFmtId="165" fontId="19" fillId="2" borderId="34" xfId="0" applyNumberFormat="1" applyFont="1" applyFill="1" applyBorder="1"/>
    <xf numFmtId="165" fontId="19" fillId="3" borderId="24" xfId="0" applyNumberFormat="1" applyFont="1" applyFill="1" applyBorder="1"/>
    <xf numFmtId="165" fontId="19" fillId="0" borderId="18" xfId="0" applyNumberFormat="1" applyFont="1" applyBorder="1" applyAlignment="1">
      <alignment horizontal="right"/>
    </xf>
    <xf numFmtId="165" fontId="19" fillId="0" borderId="18" xfId="0" applyNumberFormat="1" applyFont="1" applyBorder="1"/>
    <xf numFmtId="165" fontId="19" fillId="0" borderId="76" xfId="0" applyNumberFormat="1" applyFont="1" applyBorder="1"/>
    <xf numFmtId="165" fontId="19" fillId="0" borderId="20" xfId="0" applyNumberFormat="1" applyFont="1" applyBorder="1"/>
    <xf numFmtId="165" fontId="19" fillId="0" borderId="11" xfId="0" applyNumberFormat="1" applyFont="1" applyBorder="1" applyAlignment="1">
      <alignment horizontal="right"/>
    </xf>
    <xf numFmtId="165" fontId="19" fillId="0" borderId="11" xfId="0" applyNumberFormat="1" applyFont="1" applyBorder="1"/>
    <xf numFmtId="165" fontId="19" fillId="0" borderId="4" xfId="0" applyNumberFormat="1" applyFont="1" applyBorder="1"/>
    <xf numFmtId="165" fontId="11" fillId="3" borderId="38" xfId="0" applyNumberFormat="1" applyFont="1" applyFill="1" applyBorder="1" applyAlignment="1">
      <alignment horizontal="right"/>
    </xf>
    <xf numFmtId="165" fontId="11" fillId="3" borderId="38" xfId="0" applyNumberFormat="1" applyFont="1" applyFill="1" applyBorder="1"/>
    <xf numFmtId="165" fontId="11" fillId="3" borderId="39" xfId="0" applyNumberFormat="1" applyFont="1" applyFill="1" applyBorder="1"/>
    <xf numFmtId="165" fontId="11" fillId="3" borderId="40" xfId="0" applyNumberFormat="1" applyFont="1" applyFill="1" applyBorder="1"/>
    <xf numFmtId="165" fontId="11" fillId="4" borderId="11" xfId="0" applyNumberFormat="1" applyFont="1" applyFill="1" applyBorder="1" applyAlignment="1">
      <alignment horizontal="right"/>
    </xf>
    <xf numFmtId="165" fontId="11" fillId="4" borderId="11" xfId="0" applyNumberFormat="1" applyFont="1" applyFill="1" applyBorder="1"/>
    <xf numFmtId="165" fontId="11" fillId="4" borderId="12" xfId="0" applyNumberFormat="1" applyFont="1" applyFill="1" applyBorder="1"/>
    <xf numFmtId="165" fontId="11" fillId="4" borderId="4" xfId="0" applyNumberFormat="1" applyFont="1" applyFill="1" applyBorder="1"/>
    <xf numFmtId="0" fontId="27" fillId="2" borderId="35" xfId="0" applyFont="1" applyFill="1" applyBorder="1" applyAlignment="1">
      <alignment wrapText="1"/>
    </xf>
    <xf numFmtId="2" fontId="5" fillId="3" borderId="39" xfId="0" applyNumberFormat="1" applyFont="1" applyFill="1" applyBorder="1"/>
    <xf numFmtId="2" fontId="38" fillId="0" borderId="1" xfId="0" applyNumberFormat="1" applyFont="1" applyBorder="1"/>
    <xf numFmtId="2" fontId="5" fillId="0" borderId="38" xfId="0" applyNumberFormat="1" applyFont="1" applyBorder="1"/>
    <xf numFmtId="2" fontId="5" fillId="3" borderId="38" xfId="0" applyNumberFormat="1" applyFont="1" applyFill="1" applyBorder="1"/>
    <xf numFmtId="1" fontId="5" fillId="0" borderId="1" xfId="0" applyNumberFormat="1" applyFont="1" applyFill="1" applyBorder="1"/>
    <xf numFmtId="0" fontId="6" fillId="0" borderId="11" xfId="0" applyFont="1" applyFill="1" applyBorder="1" applyAlignment="1">
      <alignment horizontal="center" wrapText="1"/>
    </xf>
    <xf numFmtId="1" fontId="38" fillId="0" borderId="1" xfId="0" applyNumberFormat="1" applyFont="1" applyFill="1" applyBorder="1"/>
    <xf numFmtId="1" fontId="38" fillId="0" borderId="38" xfId="0" applyNumberFormat="1" applyFont="1" applyFill="1" applyBorder="1"/>
    <xf numFmtId="0" fontId="0" fillId="0" borderId="5" xfId="0" applyBorder="1" applyAlignment="1">
      <alignment horizontal="left" vertical="top" wrapText="1"/>
    </xf>
    <xf numFmtId="0" fontId="0" fillId="0" borderId="26" xfId="0" applyBorder="1" applyAlignment="1">
      <alignment horizontal="left" vertical="top" wrapText="1"/>
    </xf>
    <xf numFmtId="0" fontId="0" fillId="0" borderId="25" xfId="0" applyBorder="1" applyAlignment="1">
      <alignment horizontal="left" vertical="top" wrapText="1"/>
    </xf>
    <xf numFmtId="0" fontId="25" fillId="0" borderId="5" xfId="0" applyFont="1" applyBorder="1" applyAlignment="1">
      <alignment horizontal="left" vertical="top" wrapText="1"/>
    </xf>
    <xf numFmtId="0" fontId="25" fillId="0" borderId="26" xfId="0" applyFont="1" applyBorder="1" applyAlignment="1">
      <alignment horizontal="left" vertical="top" wrapText="1"/>
    </xf>
    <xf numFmtId="0" fontId="0" fillId="0" borderId="30" xfId="0" applyBorder="1" applyAlignment="1">
      <alignment horizontal="left" vertical="top" wrapText="1"/>
    </xf>
    <xf numFmtId="0" fontId="0" fillId="0" borderId="32" xfId="0" applyBorder="1" applyAlignment="1">
      <alignment horizontal="left" vertical="top" wrapText="1"/>
    </xf>
    <xf numFmtId="0" fontId="19" fillId="2" borderId="5" xfId="0" applyFont="1" applyFill="1" applyBorder="1" applyAlignment="1">
      <alignment horizontal="center" wrapText="1"/>
    </xf>
    <xf numFmtId="0" fontId="19" fillId="2" borderId="25" xfId="0" applyFont="1" applyFill="1" applyBorder="1" applyAlignment="1">
      <alignment horizontal="center" wrapText="1"/>
    </xf>
    <xf numFmtId="0" fontId="19" fillId="2" borderId="6" xfId="0" applyFont="1" applyFill="1" applyBorder="1" applyAlignment="1">
      <alignment horizontal="center" wrapText="1"/>
    </xf>
    <xf numFmtId="0" fontId="27" fillId="2" borderId="5" xfId="0" applyFont="1" applyFill="1" applyBorder="1" applyAlignment="1">
      <alignment horizontal="center"/>
    </xf>
    <xf numFmtId="0" fontId="27" fillId="2" borderId="25" xfId="0" applyFont="1" applyFill="1" applyBorder="1" applyAlignment="1">
      <alignment horizontal="center"/>
    </xf>
    <xf numFmtId="0" fontId="27" fillId="2" borderId="6" xfId="0" applyFont="1" applyFill="1" applyBorder="1" applyAlignment="1">
      <alignment horizontal="center"/>
    </xf>
    <xf numFmtId="0" fontId="27" fillId="2" borderId="34" xfId="0" applyFont="1" applyFill="1" applyBorder="1" applyAlignment="1">
      <alignment horizontal="center"/>
    </xf>
    <xf numFmtId="0" fontId="27" fillId="2" borderId="28" xfId="0" applyFont="1" applyFill="1" applyBorder="1" applyAlignment="1">
      <alignment horizontal="center"/>
    </xf>
    <xf numFmtId="0" fontId="27" fillId="2" borderId="29" xfId="0" applyFont="1" applyFill="1" applyBorder="1" applyAlignment="1">
      <alignment horizontal="center"/>
    </xf>
    <xf numFmtId="0" fontId="20" fillId="0" borderId="0" xfId="0" applyFont="1" applyAlignment="1">
      <alignment horizontal="center" vertical="center"/>
    </xf>
    <xf numFmtId="0" fontId="2" fillId="6" borderId="27" xfId="0" applyFont="1" applyFill="1" applyBorder="1" applyAlignment="1">
      <alignment horizontal="center" vertical="center"/>
    </xf>
    <xf numFmtId="0" fontId="2" fillId="6" borderId="28" xfId="0" applyFont="1" applyFill="1" applyBorder="1" applyAlignment="1">
      <alignment horizontal="center" vertical="center"/>
    </xf>
    <xf numFmtId="0" fontId="2" fillId="6" borderId="29" xfId="0" applyFont="1" applyFill="1" applyBorder="1" applyAlignment="1">
      <alignment horizontal="center" vertical="center"/>
    </xf>
    <xf numFmtId="0" fontId="11" fillId="0" borderId="5" xfId="0" applyFont="1" applyBorder="1" applyAlignment="1">
      <alignment horizontal="center" wrapText="1"/>
    </xf>
    <xf numFmtId="0" fontId="11" fillId="0" borderId="26" xfId="0" applyFont="1" applyBorder="1" applyAlignment="1">
      <alignment horizontal="center" wrapText="1"/>
    </xf>
    <xf numFmtId="0" fontId="11" fillId="0" borderId="5" xfId="0" applyFont="1" applyFill="1" applyBorder="1" applyAlignment="1">
      <alignment horizontal="center" wrapText="1"/>
    </xf>
    <xf numFmtId="0" fontId="11" fillId="0" borderId="26" xfId="0" applyFont="1" applyFill="1" applyBorder="1" applyAlignment="1">
      <alignment horizontal="center" wrapText="1"/>
    </xf>
    <xf numFmtId="0" fontId="2" fillId="6" borderId="22" xfId="0" applyFont="1" applyFill="1" applyBorder="1" applyAlignment="1">
      <alignment horizontal="center" vertical="center"/>
    </xf>
    <xf numFmtId="0" fontId="9" fillId="6" borderId="23" xfId="0" applyFont="1" applyFill="1" applyBorder="1" applyAlignment="1">
      <alignment horizontal="center" vertical="center"/>
    </xf>
    <xf numFmtId="0" fontId="9" fillId="6" borderId="34" xfId="0" applyFont="1" applyFill="1" applyBorder="1" applyAlignment="1">
      <alignment horizontal="center" vertical="center"/>
    </xf>
    <xf numFmtId="0" fontId="9" fillId="6" borderId="24" xfId="0" applyFont="1" applyFill="1" applyBorder="1" applyAlignment="1">
      <alignment horizontal="center" vertical="center"/>
    </xf>
    <xf numFmtId="0" fontId="6" fillId="0" borderId="1" xfId="0" applyFont="1" applyBorder="1" applyAlignment="1">
      <alignment horizontal="center" wrapText="1"/>
    </xf>
    <xf numFmtId="0" fontId="6" fillId="0" borderId="5" xfId="0" applyFont="1" applyFill="1" applyBorder="1" applyAlignment="1">
      <alignment horizontal="center" wrapText="1"/>
    </xf>
    <xf numFmtId="0" fontId="6" fillId="0" borderId="26" xfId="0" applyFont="1" applyFill="1" applyBorder="1" applyAlignment="1">
      <alignment horizontal="center" wrapText="1"/>
    </xf>
    <xf numFmtId="0" fontId="21" fillId="6" borderId="22" xfId="0" applyFont="1" applyFill="1" applyBorder="1" applyAlignment="1">
      <alignment horizontal="center" vertical="center"/>
    </xf>
    <xf numFmtId="0" fontId="9" fillId="6" borderId="27" xfId="0" applyFont="1" applyFill="1" applyBorder="1" applyAlignment="1">
      <alignment horizontal="center" vertical="center" wrapText="1"/>
    </xf>
    <xf numFmtId="0" fontId="9" fillId="6" borderId="29" xfId="0" applyFont="1" applyFill="1" applyBorder="1" applyAlignment="1">
      <alignment horizontal="center" vertical="center" wrapText="1"/>
    </xf>
    <xf numFmtId="0" fontId="19" fillId="0" borderId="0" xfId="0" applyFont="1" applyAlignment="1">
      <alignment horizontal="left" vertical="center" wrapText="1"/>
    </xf>
    <xf numFmtId="0" fontId="5" fillId="2" borderId="1" xfId="0" applyFont="1" applyFill="1" applyBorder="1" applyAlignment="1">
      <alignment horizontal="center" wrapText="1"/>
    </xf>
    <xf numFmtId="0" fontId="6" fillId="0" borderId="8" xfId="0" applyFont="1" applyBorder="1" applyAlignment="1">
      <alignment horizontal="center" wrapText="1"/>
    </xf>
    <xf numFmtId="0" fontId="6" fillId="0" borderId="15" xfId="0" applyFont="1" applyBorder="1" applyAlignment="1">
      <alignment horizontal="center" wrapText="1"/>
    </xf>
    <xf numFmtId="0" fontId="6" fillId="3" borderId="9" xfId="0" applyFont="1" applyFill="1" applyBorder="1" applyAlignment="1">
      <alignment horizontal="center" wrapText="1"/>
    </xf>
    <xf numFmtId="0" fontId="6" fillId="3" borderId="16" xfId="0" applyFont="1" applyFill="1" applyBorder="1" applyAlignment="1">
      <alignment horizontal="center" wrapText="1"/>
    </xf>
    <xf numFmtId="0" fontId="19" fillId="0" borderId="0" xfId="0" applyFont="1" applyAlignment="1">
      <alignment horizontal="left" wrapText="1"/>
    </xf>
    <xf numFmtId="0" fontId="6" fillId="3" borderId="8" xfId="0" applyFont="1" applyFill="1" applyBorder="1" applyAlignment="1">
      <alignment horizontal="center" wrapText="1"/>
    </xf>
    <xf numFmtId="0" fontId="6" fillId="3" borderId="15" xfId="0" applyFont="1" applyFill="1" applyBorder="1" applyAlignment="1">
      <alignment horizontal="center" wrapText="1"/>
    </xf>
    <xf numFmtId="0" fontId="6" fillId="4" borderId="9" xfId="0" applyFont="1" applyFill="1" applyBorder="1" applyAlignment="1">
      <alignment horizontal="center" wrapText="1"/>
    </xf>
    <xf numFmtId="0" fontId="6" fillId="4" borderId="16" xfId="0" applyFont="1" applyFill="1" applyBorder="1" applyAlignment="1">
      <alignment horizontal="center" wrapText="1"/>
    </xf>
    <xf numFmtId="0" fontId="6" fillId="3" borderId="9" xfId="0" applyFont="1" applyFill="1" applyBorder="1" applyAlignment="1">
      <alignment horizontal="center" vertical="top" wrapText="1"/>
    </xf>
    <xf numFmtId="0" fontId="6" fillId="3" borderId="16" xfId="0" applyFont="1" applyFill="1" applyBorder="1" applyAlignment="1">
      <alignment horizontal="center" vertical="top" wrapText="1"/>
    </xf>
    <xf numFmtId="0" fontId="6" fillId="0" borderId="26" xfId="0" applyFont="1" applyBorder="1" applyAlignment="1">
      <alignment horizontal="center" wrapText="1"/>
    </xf>
    <xf numFmtId="0" fontId="5" fillId="2" borderId="5" xfId="0" applyFont="1" applyFill="1" applyBorder="1" applyAlignment="1">
      <alignment horizontal="center" wrapText="1"/>
    </xf>
    <xf numFmtId="0" fontId="5" fillId="2" borderId="25" xfId="0" applyFont="1" applyFill="1" applyBorder="1" applyAlignment="1">
      <alignment horizontal="center" wrapText="1"/>
    </xf>
    <xf numFmtId="0" fontId="5" fillId="2" borderId="6" xfId="0" applyFont="1" applyFill="1" applyBorder="1" applyAlignment="1">
      <alignment horizontal="center" wrapText="1"/>
    </xf>
    <xf numFmtId="0" fontId="7" fillId="2" borderId="5" xfId="0" applyFont="1" applyFill="1" applyBorder="1" applyAlignment="1">
      <alignment horizontal="center"/>
    </xf>
    <xf numFmtId="0" fontId="7" fillId="2" borderId="25" xfId="0" applyFont="1" applyFill="1" applyBorder="1" applyAlignment="1">
      <alignment horizontal="center"/>
    </xf>
    <xf numFmtId="0" fontId="7" fillId="2" borderId="6" xfId="0" applyFont="1" applyFill="1" applyBorder="1" applyAlignment="1">
      <alignment horizontal="center"/>
    </xf>
    <xf numFmtId="0" fontId="21" fillId="6" borderId="27" xfId="0" applyFont="1" applyFill="1" applyBorder="1" applyAlignment="1">
      <alignment horizontal="center" vertical="center" wrapText="1"/>
    </xf>
    <xf numFmtId="0" fontId="21" fillId="6" borderId="28" xfId="0" applyFont="1" applyFill="1" applyBorder="1" applyAlignment="1">
      <alignment horizontal="center" vertical="center" wrapText="1"/>
    </xf>
    <xf numFmtId="0" fontId="21" fillId="6" borderId="29" xfId="0" applyFont="1" applyFill="1" applyBorder="1" applyAlignment="1">
      <alignment horizontal="center" vertical="center" wrapText="1"/>
    </xf>
    <xf numFmtId="0" fontId="6" fillId="0" borderId="5" xfId="0" applyFont="1" applyBorder="1" applyAlignment="1">
      <alignment horizontal="center" wrapText="1"/>
    </xf>
    <xf numFmtId="0" fontId="7" fillId="2" borderId="34" xfId="0" applyFont="1" applyFill="1" applyBorder="1" applyAlignment="1">
      <alignment horizontal="center"/>
    </xf>
    <xf numFmtId="0" fontId="7" fillId="2" borderId="28" xfId="0" applyFont="1" applyFill="1" applyBorder="1" applyAlignment="1">
      <alignment horizontal="center"/>
    </xf>
    <xf numFmtId="0" fontId="7" fillId="2" borderId="29" xfId="0" applyFont="1" applyFill="1" applyBorder="1" applyAlignment="1">
      <alignment horizontal="center"/>
    </xf>
    <xf numFmtId="0" fontId="9" fillId="6" borderId="62" xfId="0" applyFont="1" applyFill="1" applyBorder="1" applyAlignment="1">
      <alignment horizontal="center" vertical="center"/>
    </xf>
    <xf numFmtId="0" fontId="9" fillId="6" borderId="63" xfId="0" applyFont="1" applyFill="1" applyBorder="1" applyAlignment="1">
      <alignment horizontal="center" vertical="center"/>
    </xf>
    <xf numFmtId="0" fontId="9" fillId="6" borderId="64" xfId="0" applyFont="1" applyFill="1" applyBorder="1" applyAlignment="1">
      <alignment horizontal="center" vertical="center"/>
    </xf>
    <xf numFmtId="0" fontId="6" fillId="0" borderId="23" xfId="0" applyFont="1" applyBorder="1" applyAlignment="1">
      <alignment horizontal="center" wrapText="1"/>
    </xf>
    <xf numFmtId="0" fontId="6" fillId="3" borderId="44" xfId="0" applyFont="1" applyFill="1" applyBorder="1" applyAlignment="1">
      <alignment horizontal="center" wrapText="1"/>
    </xf>
    <xf numFmtId="0" fontId="6" fillId="3" borderId="40" xfId="0" applyFont="1" applyFill="1" applyBorder="1" applyAlignment="1">
      <alignment horizontal="center" wrapText="1"/>
    </xf>
    <xf numFmtId="0" fontId="5" fillId="0" borderId="0" xfId="0" applyFont="1" applyAlignment="1">
      <alignment horizontal="left"/>
    </xf>
    <xf numFmtId="0" fontId="2" fillId="6" borderId="55" xfId="0" applyFont="1" applyFill="1" applyBorder="1" applyAlignment="1">
      <alignment horizontal="center" vertical="center" wrapText="1"/>
    </xf>
    <xf numFmtId="0" fontId="2" fillId="6" borderId="47" xfId="0" applyFont="1" applyFill="1" applyBorder="1" applyAlignment="1">
      <alignment horizontal="center" vertical="center" wrapText="1"/>
    </xf>
    <xf numFmtId="0" fontId="2" fillId="6" borderId="56" xfId="0" applyFont="1" applyFill="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horizontal="left" wrapText="1"/>
    </xf>
    <xf numFmtId="0" fontId="6" fillId="0" borderId="5"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3" borderId="5"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5" xfId="0" applyFont="1" applyFill="1" applyBorder="1" applyAlignment="1">
      <alignment horizontal="center" wrapText="1"/>
    </xf>
    <xf numFmtId="0" fontId="6" fillId="3" borderId="6" xfId="0" applyFont="1" applyFill="1" applyBorder="1" applyAlignment="1">
      <alignment horizontal="center" wrapText="1"/>
    </xf>
    <xf numFmtId="0" fontId="6" fillId="0" borderId="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21" fillId="6" borderId="27" xfId="0" applyFont="1" applyFill="1" applyBorder="1" applyAlignment="1">
      <alignment horizontal="center" vertical="center"/>
    </xf>
    <xf numFmtId="0" fontId="21" fillId="6" borderId="28" xfId="0" applyFont="1" applyFill="1" applyBorder="1" applyAlignment="1">
      <alignment horizontal="center" vertical="center"/>
    </xf>
    <xf numFmtId="0" fontId="21" fillId="6" borderId="29" xfId="0" applyFont="1" applyFill="1" applyBorder="1" applyAlignment="1">
      <alignment horizontal="center" vertical="center"/>
    </xf>
    <xf numFmtId="0" fontId="6" fillId="0" borderId="7" xfId="0" applyFont="1" applyBorder="1" applyAlignment="1">
      <alignment horizontal="center" wrapText="1"/>
    </xf>
    <xf numFmtId="0" fontId="6" fillId="0" borderId="19" xfId="0" applyFont="1" applyBorder="1" applyAlignment="1">
      <alignment horizontal="center" wrapText="1"/>
    </xf>
    <xf numFmtId="0" fontId="27" fillId="2" borderId="5" xfId="0" applyFont="1" applyFill="1" applyBorder="1" applyAlignment="1">
      <alignment horizontal="left"/>
    </xf>
    <xf numFmtId="0" fontId="27" fillId="2" borderId="25" xfId="0" applyFont="1" applyFill="1" applyBorder="1" applyAlignment="1">
      <alignment horizontal="left"/>
    </xf>
    <xf numFmtId="0" fontId="27" fillId="2" borderId="6" xfId="0" applyFont="1" applyFill="1" applyBorder="1" applyAlignment="1">
      <alignment horizontal="left"/>
    </xf>
    <xf numFmtId="0" fontId="6" fillId="0" borderId="6" xfId="0" applyFont="1" applyBorder="1" applyAlignment="1">
      <alignment horizontal="center" vertical="center" wrapText="1"/>
    </xf>
    <xf numFmtId="0" fontId="6" fillId="0" borderId="52" xfId="0" applyFont="1" applyBorder="1" applyAlignment="1">
      <alignment horizontal="left" wrapText="1"/>
    </xf>
    <xf numFmtId="0" fontId="6" fillId="0" borderId="37" xfId="0" applyFont="1" applyBorder="1" applyAlignment="1">
      <alignment horizontal="left" wrapText="1"/>
    </xf>
    <xf numFmtId="0" fontId="6" fillId="0" borderId="70" xfId="0" applyFont="1" applyBorder="1" applyAlignment="1">
      <alignment horizontal="left" wrapText="1"/>
    </xf>
    <xf numFmtId="0" fontId="6" fillId="0" borderId="71" xfId="0" applyFont="1" applyBorder="1" applyAlignment="1">
      <alignment horizontal="left" wrapText="1"/>
    </xf>
    <xf numFmtId="0" fontId="11" fillId="0" borderId="0" xfId="0" applyFont="1" applyAlignment="1">
      <alignment horizontal="left" vertical="top" wrapText="1"/>
    </xf>
    <xf numFmtId="0" fontId="21" fillId="6" borderId="58" xfId="0" applyFont="1" applyFill="1" applyBorder="1" applyAlignment="1">
      <alignment horizontal="center" vertical="center"/>
    </xf>
    <xf numFmtId="0" fontId="9" fillId="6" borderId="45" xfId="0" applyFont="1" applyFill="1" applyBorder="1" applyAlignment="1">
      <alignment horizontal="center" vertical="center"/>
    </xf>
    <xf numFmtId="0" fontId="9" fillId="6" borderId="73" xfId="0" applyFont="1" applyFill="1" applyBorder="1" applyAlignment="1">
      <alignment horizontal="center" vertical="center"/>
    </xf>
    <xf numFmtId="0" fontId="9" fillId="6" borderId="46" xfId="0" applyFont="1" applyFill="1" applyBorder="1" applyAlignment="1">
      <alignment horizontal="center" vertical="center"/>
    </xf>
    <xf numFmtId="0" fontId="6" fillId="0" borderId="38" xfId="0" applyFont="1" applyBorder="1" applyAlignment="1">
      <alignment horizontal="center" wrapText="1"/>
    </xf>
    <xf numFmtId="0" fontId="19" fillId="0" borderId="0" xfId="0" applyFont="1" applyAlignment="1">
      <alignment horizontal="left" vertical="top" wrapText="1"/>
    </xf>
    <xf numFmtId="0" fontId="6" fillId="0" borderId="35" xfId="0" applyFont="1" applyBorder="1" applyAlignment="1">
      <alignment horizontal="left" wrapText="1"/>
    </xf>
    <xf numFmtId="0" fontId="19" fillId="0" borderId="0" xfId="0" applyFont="1" applyAlignment="1">
      <alignment horizontal="left" vertical="top"/>
    </xf>
    <xf numFmtId="0" fontId="11" fillId="0" borderId="30" xfId="0" applyFont="1" applyBorder="1" applyAlignment="1">
      <alignment horizontal="center" wrapText="1"/>
    </xf>
    <xf numFmtId="0" fontId="11" fillId="0" borderId="31" xfId="0" applyFont="1" applyBorder="1" applyAlignment="1">
      <alignment horizontal="center" wrapText="1"/>
    </xf>
    <xf numFmtId="0" fontId="11" fillId="0" borderId="32" xfId="0" applyFont="1" applyBorder="1" applyAlignment="1">
      <alignment horizontal="center" wrapText="1"/>
    </xf>
    <xf numFmtId="0" fontId="11" fillId="0" borderId="34" xfId="0" applyFont="1" applyBorder="1" applyAlignment="1">
      <alignment horizontal="center" wrapText="1"/>
    </xf>
    <xf numFmtId="0" fontId="11" fillId="0" borderId="28" xfId="0" applyFont="1" applyBorder="1" applyAlignment="1">
      <alignment horizontal="center" wrapText="1"/>
    </xf>
    <xf numFmtId="0" fontId="11" fillId="0" borderId="74" xfId="0" applyFont="1" applyBorder="1" applyAlignment="1">
      <alignment horizontal="center" wrapText="1"/>
    </xf>
    <xf numFmtId="0" fontId="11" fillId="0" borderId="1" xfId="0" applyFont="1" applyBorder="1" applyAlignment="1">
      <alignment horizontal="center" wrapText="1"/>
    </xf>
    <xf numFmtId="0" fontId="6" fillId="0" borderId="41" xfId="0" applyFont="1" applyBorder="1" applyAlignment="1">
      <alignment horizontal="left" wrapText="1"/>
    </xf>
    <xf numFmtId="0" fontId="6" fillId="0" borderId="19" xfId="0" applyFont="1" applyBorder="1" applyAlignment="1">
      <alignment horizontal="left" wrapText="1"/>
    </xf>
    <xf numFmtId="0" fontId="5" fillId="0" borderId="0" xfId="0" applyFont="1" applyAlignment="1">
      <alignment horizontal="left" vertical="top"/>
    </xf>
    <xf numFmtId="0" fontId="21" fillId="6" borderId="41" xfId="0" applyFont="1" applyFill="1" applyBorder="1" applyAlignment="1">
      <alignment horizontal="center" vertical="center"/>
    </xf>
    <xf numFmtId="0" fontId="21" fillId="6" borderId="42" xfId="0" applyFont="1" applyFill="1" applyBorder="1" applyAlignment="1">
      <alignment horizontal="center" vertical="center"/>
    </xf>
    <xf numFmtId="0" fontId="21" fillId="6" borderId="44" xfId="0" applyFont="1" applyFill="1" applyBorder="1" applyAlignment="1">
      <alignment horizontal="center" vertical="center"/>
    </xf>
    <xf numFmtId="0" fontId="6" fillId="0" borderId="43" xfId="0" applyFont="1" applyBorder="1" applyAlignment="1">
      <alignment horizontal="center" wrapText="1"/>
    </xf>
    <xf numFmtId="0" fontId="6" fillId="0" borderId="72" xfId="0" applyFont="1" applyBorder="1" applyAlignment="1">
      <alignment horizontal="center" wrapText="1"/>
    </xf>
    <xf numFmtId="0" fontId="6" fillId="0" borderId="30" xfId="0" applyFont="1" applyBorder="1" applyAlignment="1">
      <alignment horizontal="center" wrapText="1"/>
    </xf>
    <xf numFmtId="0" fontId="6" fillId="0" borderId="32" xfId="0" applyFont="1" applyBorder="1" applyAlignment="1">
      <alignment horizontal="center" wrapText="1"/>
    </xf>
    <xf numFmtId="0" fontId="6" fillId="3" borderId="23" xfId="0" applyFont="1" applyFill="1" applyBorder="1" applyAlignment="1">
      <alignment horizontal="center" wrapText="1"/>
    </xf>
    <xf numFmtId="0" fontId="6" fillId="3" borderId="1" xfId="0" applyFont="1" applyFill="1" applyBorder="1" applyAlignment="1">
      <alignment horizontal="center" wrapText="1"/>
    </xf>
    <xf numFmtId="0" fontId="6" fillId="3" borderId="11" xfId="0" applyFont="1" applyFill="1" applyBorder="1" applyAlignment="1">
      <alignment horizontal="center" wrapText="1"/>
    </xf>
    <xf numFmtId="0" fontId="6" fillId="3" borderId="24" xfId="0" applyFont="1" applyFill="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6" fillId="0" borderId="9" xfId="0" applyFont="1" applyBorder="1" applyAlignment="1">
      <alignment horizontal="center" wrapText="1"/>
    </xf>
    <xf numFmtId="0" fontId="6" fillId="0" borderId="16" xfId="0" applyFont="1" applyBorder="1" applyAlignment="1">
      <alignment horizontal="center" wrapText="1"/>
    </xf>
    <xf numFmtId="0" fontId="6" fillId="2" borderId="1" xfId="0" applyFont="1" applyFill="1" applyBorder="1" applyAlignment="1">
      <alignment horizontal="center" wrapText="1"/>
    </xf>
    <xf numFmtId="0" fontId="6" fillId="4" borderId="1" xfId="0" applyFont="1" applyFill="1" applyBorder="1" applyAlignment="1">
      <alignment horizontal="center" wrapText="1"/>
    </xf>
    <xf numFmtId="0" fontId="6" fillId="0" borderId="25" xfId="0" applyFont="1" applyBorder="1" applyAlignment="1">
      <alignment horizontal="center" wrapText="1"/>
    </xf>
    <xf numFmtId="0" fontId="6" fillId="2" borderId="5" xfId="0" applyFont="1" applyFill="1" applyBorder="1" applyAlignment="1">
      <alignment horizontal="center" wrapText="1"/>
    </xf>
    <xf numFmtId="0" fontId="6" fillId="2" borderId="25" xfId="0" applyFont="1" applyFill="1" applyBorder="1" applyAlignment="1">
      <alignment horizontal="center" wrapText="1"/>
    </xf>
    <xf numFmtId="0" fontId="6" fillId="2" borderId="6" xfId="0" applyFont="1" applyFill="1" applyBorder="1" applyAlignment="1">
      <alignment horizontal="center" wrapText="1"/>
    </xf>
    <xf numFmtId="0" fontId="11" fillId="0" borderId="35" xfId="0" applyFont="1" applyBorder="1" applyAlignment="1">
      <alignment horizontal="left" wrapText="1"/>
    </xf>
    <xf numFmtId="0" fontId="11" fillId="0" borderId="19" xfId="0" applyFont="1" applyBorder="1" applyAlignment="1">
      <alignment horizontal="left" wrapText="1"/>
    </xf>
    <xf numFmtId="0" fontId="11" fillId="0" borderId="38" xfId="0" applyFont="1" applyBorder="1" applyAlignment="1">
      <alignment horizontal="center" wrapText="1"/>
    </xf>
    <xf numFmtId="0" fontId="11" fillId="0" borderId="18" xfId="0" applyFont="1" applyBorder="1" applyAlignment="1">
      <alignment horizontal="center" wrapText="1"/>
    </xf>
    <xf numFmtId="0" fontId="11" fillId="0" borderId="40" xfId="0" applyFont="1" applyBorder="1" applyAlignment="1">
      <alignment horizontal="center" wrapText="1"/>
    </xf>
    <xf numFmtId="0" fontId="11" fillId="0" borderId="20" xfId="0" applyFont="1" applyBorder="1" applyAlignment="1">
      <alignment horizontal="center" wrapText="1"/>
    </xf>
    <xf numFmtId="0" fontId="19" fillId="0" borderId="0" xfId="0" applyFont="1" applyAlignment="1">
      <alignment horizontal="left"/>
    </xf>
    <xf numFmtId="0" fontId="11" fillId="0" borderId="0" xfId="0" applyFont="1" applyAlignment="1">
      <alignment horizontal="left" wrapText="1"/>
    </xf>
    <xf numFmtId="0" fontId="6" fillId="0" borderId="7" xfId="0" applyFont="1" applyBorder="1" applyAlignment="1">
      <alignment horizontal="left" wrapText="1"/>
    </xf>
    <xf numFmtId="0" fontId="6" fillId="0" borderId="3" xfId="0" applyFont="1" applyBorder="1" applyAlignment="1">
      <alignment horizontal="center" wrapText="1"/>
    </xf>
    <xf numFmtId="0" fontId="11" fillId="0" borderId="25" xfId="0" applyFont="1" applyBorder="1" applyAlignment="1">
      <alignment horizontal="center" wrapText="1"/>
    </xf>
    <xf numFmtId="0" fontId="11" fillId="0" borderId="5" xfId="0" applyFont="1" applyBorder="1" applyAlignment="1">
      <alignment horizontal="right" vertical="center" wrapText="1"/>
    </xf>
    <xf numFmtId="0" fontId="11" fillId="0" borderId="25" xfId="0" applyFont="1" applyBorder="1" applyAlignment="1">
      <alignment horizontal="right" vertical="center" wrapText="1"/>
    </xf>
    <xf numFmtId="0" fontId="11" fillId="0" borderId="26" xfId="0" applyFont="1" applyBorder="1" applyAlignment="1">
      <alignment horizontal="right" vertical="center" wrapText="1"/>
    </xf>
    <xf numFmtId="0" fontId="6" fillId="0" borderId="8" xfId="0" applyFont="1" applyBorder="1" applyAlignment="1">
      <alignment horizontal="right" vertical="center" wrapText="1"/>
    </xf>
    <xf numFmtId="0" fontId="6" fillId="0" borderId="15" xfId="0" applyFont="1" applyBorder="1" applyAlignment="1">
      <alignment horizontal="right" vertical="center" wrapText="1"/>
    </xf>
    <xf numFmtId="0" fontId="6" fillId="0" borderId="14" xfId="0" applyFont="1" applyBorder="1" applyAlignment="1">
      <alignment horizontal="center" wrapText="1"/>
    </xf>
    <xf numFmtId="0" fontId="6" fillId="0" borderId="9" xfId="0" applyFont="1" applyBorder="1" applyAlignment="1">
      <alignment horizontal="right" vertical="center" wrapText="1"/>
    </xf>
    <xf numFmtId="0" fontId="6" fillId="0" borderId="40" xfId="0" applyFont="1" applyBorder="1" applyAlignment="1">
      <alignment horizontal="right" vertical="center" wrapText="1"/>
    </xf>
    <xf numFmtId="0" fontId="6" fillId="0" borderId="16" xfId="0" applyFont="1" applyBorder="1" applyAlignment="1">
      <alignment horizontal="right" vertical="center" wrapText="1"/>
    </xf>
    <xf numFmtId="0" fontId="2" fillId="6" borderId="22" xfId="0" applyFont="1" applyFill="1" applyBorder="1" applyAlignment="1">
      <alignment horizontal="center" vertical="center" wrapText="1"/>
    </xf>
    <xf numFmtId="0" fontId="9" fillId="6" borderId="23" xfId="0" applyFont="1" applyFill="1" applyBorder="1" applyAlignment="1">
      <alignment horizontal="center" vertical="center" wrapText="1"/>
    </xf>
    <xf numFmtId="0" fontId="9" fillId="6" borderId="24" xfId="0" applyFont="1" applyFill="1" applyBorder="1" applyAlignment="1">
      <alignment horizontal="center" vertical="center" wrapText="1"/>
    </xf>
    <xf numFmtId="0" fontId="21" fillId="6" borderId="55" xfId="0" applyFont="1" applyFill="1" applyBorder="1" applyAlignment="1">
      <alignment horizontal="center" vertical="center" wrapText="1"/>
    </xf>
    <xf numFmtId="0" fontId="21" fillId="6" borderId="47" xfId="0" applyFont="1" applyFill="1" applyBorder="1" applyAlignment="1">
      <alignment horizontal="center" vertical="center" wrapText="1"/>
    </xf>
    <xf numFmtId="0" fontId="21" fillId="6" borderId="56" xfId="0" applyFont="1" applyFill="1" applyBorder="1" applyAlignment="1">
      <alignment horizontal="center" vertical="center" wrapText="1"/>
    </xf>
    <xf numFmtId="0" fontId="11" fillId="0" borderId="7" xfId="0" applyFont="1" applyBorder="1" applyAlignment="1">
      <alignment horizontal="center" wrapText="1"/>
    </xf>
    <xf numFmtId="0" fontId="11" fillId="0" borderId="14" xfId="0" applyFont="1" applyBorder="1" applyAlignment="1">
      <alignment horizontal="center" wrapText="1"/>
    </xf>
    <xf numFmtId="0" fontId="11" fillId="0" borderId="9" xfId="0" applyFont="1" applyBorder="1" applyAlignment="1">
      <alignment horizontal="center" wrapText="1"/>
    </xf>
    <xf numFmtId="0" fontId="11" fillId="0" borderId="16" xfId="0" applyFont="1" applyBorder="1" applyAlignment="1">
      <alignment horizontal="center" wrapText="1"/>
    </xf>
    <xf numFmtId="0" fontId="27" fillId="0" borderId="61" xfId="0" applyFont="1" applyBorder="1" applyAlignment="1">
      <alignment horizontal="center" wrapText="1"/>
    </xf>
    <xf numFmtId="0" fontId="27" fillId="0" borderId="54" xfId="0" applyFont="1" applyBorder="1" applyAlignment="1">
      <alignment horizontal="center" wrapText="1"/>
    </xf>
    <xf numFmtId="0" fontId="11" fillId="0" borderId="52" xfId="0" applyFont="1" applyBorder="1" applyAlignment="1">
      <alignment horizontal="center" wrapText="1"/>
    </xf>
    <xf numFmtId="0" fontId="11" fillId="0" borderId="59" xfId="0" applyFont="1" applyBorder="1" applyAlignment="1">
      <alignment horizontal="center" wrapText="1"/>
    </xf>
    <xf numFmtId="0" fontId="11" fillId="0" borderId="37" xfId="0" applyFont="1" applyBorder="1" applyAlignment="1">
      <alignment horizontal="center" wrapText="1"/>
    </xf>
    <xf numFmtId="0" fontId="11" fillId="0" borderId="36" xfId="0" applyFont="1" applyBorder="1" applyAlignment="1">
      <alignment horizontal="center" wrapText="1"/>
    </xf>
    <xf numFmtId="0" fontId="11" fillId="0" borderId="65" xfId="0" applyFont="1" applyBorder="1" applyAlignment="1">
      <alignment horizontal="center" wrapText="1"/>
    </xf>
    <xf numFmtId="0" fontId="7" fillId="2" borderId="1" xfId="0" applyFont="1" applyFill="1" applyBorder="1" applyAlignment="1">
      <alignment horizontal="center"/>
    </xf>
    <xf numFmtId="0" fontId="3" fillId="6" borderId="27" xfId="0" applyFont="1" applyFill="1" applyBorder="1" applyAlignment="1">
      <alignment horizontal="center" vertical="center"/>
    </xf>
    <xf numFmtId="0" fontId="3" fillId="6" borderId="28" xfId="0" applyFont="1" applyFill="1" applyBorder="1" applyAlignment="1">
      <alignment horizontal="center" vertical="center"/>
    </xf>
    <xf numFmtId="0" fontId="3" fillId="6" borderId="29" xfId="0" applyFont="1" applyFill="1" applyBorder="1" applyAlignment="1">
      <alignment horizontal="center" vertical="center"/>
    </xf>
    <xf numFmtId="0" fontId="6" fillId="0" borderId="1" xfId="0" applyFont="1" applyFill="1" applyBorder="1" applyAlignment="1">
      <alignment horizontal="center" wrapText="1"/>
    </xf>
    <xf numFmtId="0" fontId="6" fillId="0" borderId="2" xfId="0" applyFont="1" applyBorder="1" applyAlignment="1">
      <alignment horizontal="left" wrapText="1"/>
    </xf>
    <xf numFmtId="0" fontId="6" fillId="0" borderId="10" xfId="0" applyFont="1" applyBorder="1" applyAlignment="1">
      <alignment horizontal="left" wrapText="1"/>
    </xf>
    <xf numFmtId="0" fontId="7" fillId="2" borderId="15" xfId="0" applyFont="1" applyFill="1" applyBorder="1" applyAlignment="1">
      <alignment horizontal="center"/>
    </xf>
    <xf numFmtId="0" fontId="21" fillId="6" borderId="22" xfId="0" applyFont="1" applyFill="1" applyBorder="1" applyAlignment="1">
      <alignment horizontal="center" vertical="center" wrapText="1"/>
    </xf>
    <xf numFmtId="0" fontId="9" fillId="6" borderId="34" xfId="0" applyFont="1" applyFill="1" applyBorder="1" applyAlignment="1">
      <alignment horizontal="center" vertical="center" wrapText="1"/>
    </xf>
    <xf numFmtId="0" fontId="11" fillId="0" borderId="7" xfId="0" applyFont="1" applyBorder="1" applyAlignment="1">
      <alignment horizontal="left" wrapText="1"/>
    </xf>
    <xf numFmtId="0" fontId="11" fillId="0" borderId="14" xfId="0" applyFont="1" applyBorder="1" applyAlignment="1">
      <alignment horizontal="left" wrapText="1"/>
    </xf>
    <xf numFmtId="0" fontId="11" fillId="0" borderId="6" xfId="0" applyFont="1" applyBorder="1" applyAlignment="1">
      <alignment horizontal="center" wrapText="1"/>
    </xf>
    <xf numFmtId="0" fontId="2" fillId="6" borderId="23"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6" fillId="0" borderId="1" xfId="1" applyFont="1" applyBorder="1" applyAlignment="1">
      <alignment horizontal="center" wrapText="1"/>
    </xf>
    <xf numFmtId="0" fontId="6" fillId="0" borderId="3" xfId="1" applyFont="1" applyBorder="1" applyAlignment="1">
      <alignment horizontal="center" wrapText="1"/>
    </xf>
    <xf numFmtId="0" fontId="2" fillId="6" borderId="58" xfId="0" applyFont="1" applyFill="1" applyBorder="1" applyAlignment="1">
      <alignment horizontal="center" vertical="center" wrapText="1"/>
    </xf>
    <xf numFmtId="0" fontId="2" fillId="6" borderId="45" xfId="0" applyFont="1" applyFill="1" applyBorder="1" applyAlignment="1">
      <alignment horizontal="center" vertical="center" wrapText="1"/>
    </xf>
    <xf numFmtId="0" fontId="2" fillId="6" borderId="73" xfId="0" applyFont="1" applyFill="1" applyBorder="1" applyAlignment="1">
      <alignment horizontal="center" vertical="center" wrapText="1"/>
    </xf>
    <xf numFmtId="0" fontId="2" fillId="6" borderId="46" xfId="0" applyFont="1" applyFill="1" applyBorder="1" applyAlignment="1">
      <alignment horizontal="center" vertical="center" wrapText="1"/>
    </xf>
    <xf numFmtId="0" fontId="6" fillId="0" borderId="14" xfId="0" applyFont="1" applyBorder="1" applyAlignment="1">
      <alignment horizontal="left" wrapText="1"/>
    </xf>
    <xf numFmtId="0" fontId="6" fillId="0" borderId="38"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6" xfId="0" applyFont="1" applyBorder="1" applyAlignment="1">
      <alignment horizontal="center" vertical="center" wrapText="1"/>
    </xf>
    <xf numFmtId="0" fontId="21"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5" fillId="0" borderId="1" xfId="0" applyFont="1" applyBorder="1" applyAlignment="1">
      <alignment horizontal="left" wrapText="1"/>
    </xf>
    <xf numFmtId="0" fontId="6" fillId="3" borderId="1" xfId="0" applyFont="1" applyFill="1" applyBorder="1" applyAlignment="1">
      <alignment horizontal="center"/>
    </xf>
    <xf numFmtId="5" fontId="6" fillId="3" borderId="1" xfId="5" applyNumberFormat="1" applyFont="1" applyFill="1" applyBorder="1" applyAlignment="1">
      <alignment horizontal="center"/>
    </xf>
    <xf numFmtId="0" fontId="28" fillId="0" borderId="0" xfId="0" applyFont="1" applyAlignment="1">
      <alignment horizontal="left" vertical="center" wrapText="1"/>
    </xf>
    <xf numFmtId="0" fontId="2" fillId="6" borderId="28"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6" fillId="0" borderId="5" xfId="1" applyFont="1" applyBorder="1" applyAlignment="1">
      <alignment horizontal="center" wrapText="1"/>
    </xf>
    <xf numFmtId="0" fontId="6" fillId="0" borderId="25" xfId="1" applyFont="1" applyBorder="1" applyAlignment="1">
      <alignment horizontal="center" wrapText="1"/>
    </xf>
    <xf numFmtId="0" fontId="6" fillId="0" borderId="6" xfId="1" applyFont="1" applyBorder="1" applyAlignment="1">
      <alignment horizontal="center" wrapText="1"/>
    </xf>
    <xf numFmtId="0" fontId="21" fillId="6" borderId="74" xfId="0" applyFont="1" applyFill="1" applyBorder="1" applyAlignment="1">
      <alignment horizontal="center" vertical="center" wrapText="1"/>
    </xf>
  </cellXfs>
  <cellStyles count="8">
    <cellStyle name="Čárka" xfId="7" builtinId="3"/>
    <cellStyle name="Čárka 2" xfId="3" xr:uid="{00000000-0005-0000-0000-000000000000}"/>
    <cellStyle name="Měna" xfId="5" builtinId="4"/>
    <cellStyle name="Normální" xfId="0" builtinId="0"/>
    <cellStyle name="Normální 2" xfId="1" xr:uid="{00000000-0005-0000-0000-000003000000}"/>
    <cellStyle name="normální 2 2" xfId="4" xr:uid="{00000000-0005-0000-0000-000004000000}"/>
    <cellStyle name="normální 2 5" xfId="2" xr:uid="{00000000-0005-0000-0000-000005000000}"/>
    <cellStyle name="Procenta"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50"/>
  <sheetViews>
    <sheetView topLeftCell="A22" zoomScaleNormal="100" workbookViewId="0">
      <selection activeCell="B25" sqref="B25"/>
    </sheetView>
  </sheetViews>
  <sheetFormatPr defaultColWidth="9.21875" defaultRowHeight="14.4" x14ac:dyDescent="0.3"/>
  <cols>
    <col min="1" max="1" width="35.21875" style="69" customWidth="1"/>
    <col min="2" max="2" width="153.44140625" style="68" customWidth="1"/>
  </cols>
  <sheetData>
    <row r="1" spans="1:2" ht="45" customHeight="1" x14ac:dyDescent="0.3">
      <c r="A1" s="522" t="s">
        <v>448</v>
      </c>
      <c r="B1" s="523"/>
    </row>
    <row r="2" spans="1:2" ht="15" customHeight="1" x14ac:dyDescent="0.3">
      <c r="A2" s="208"/>
      <c r="B2" s="208"/>
    </row>
    <row r="3" spans="1:2" ht="20.100000000000001" customHeight="1" x14ac:dyDescent="0.3">
      <c r="A3" s="209" t="s">
        <v>120</v>
      </c>
      <c r="B3" s="207"/>
    </row>
    <row r="4" spans="1:2" ht="30" customHeight="1" x14ac:dyDescent="0.3">
      <c r="A4" s="524" t="s">
        <v>139</v>
      </c>
      <c r="B4" s="525"/>
    </row>
    <row r="5" spans="1:2" ht="30" customHeight="1" x14ac:dyDescent="0.3">
      <c r="A5" s="519" t="s">
        <v>121</v>
      </c>
      <c r="B5" s="520"/>
    </row>
    <row r="6" spans="1:2" ht="15" customHeight="1" x14ac:dyDescent="0.3">
      <c r="A6" s="519" t="s">
        <v>122</v>
      </c>
      <c r="B6" s="520"/>
    </row>
    <row r="7" spans="1:2" ht="30.75" customHeight="1" x14ac:dyDescent="0.3">
      <c r="A7" s="519" t="s">
        <v>449</v>
      </c>
      <c r="B7" s="520"/>
    </row>
    <row r="8" spans="1:2" ht="15" customHeight="1" x14ac:dyDescent="0.3">
      <c r="A8" s="519" t="s">
        <v>473</v>
      </c>
      <c r="B8" s="520"/>
    </row>
    <row r="9" spans="1:2" ht="15" customHeight="1" x14ac:dyDescent="0.3">
      <c r="A9" s="519" t="s">
        <v>451</v>
      </c>
      <c r="B9" s="520"/>
    </row>
    <row r="10" spans="1:2" ht="15" customHeight="1" x14ac:dyDescent="0.3">
      <c r="A10" s="521"/>
      <c r="B10" s="521"/>
    </row>
    <row r="11" spans="1:2" ht="18" x14ac:dyDescent="0.3">
      <c r="A11" s="148" t="s">
        <v>658</v>
      </c>
      <c r="B11" s="148" t="s">
        <v>77</v>
      </c>
    </row>
    <row r="12" spans="1:2" ht="49.5" customHeight="1" x14ac:dyDescent="0.3">
      <c r="A12" s="59" t="s">
        <v>649</v>
      </c>
      <c r="B12" s="66" t="s">
        <v>545</v>
      </c>
    </row>
    <row r="13" spans="1:2" ht="43.2" x14ac:dyDescent="0.3">
      <c r="A13" s="57" t="s">
        <v>650</v>
      </c>
      <c r="B13" s="58" t="s">
        <v>546</v>
      </c>
    </row>
    <row r="14" spans="1:2" ht="92.25" customHeight="1" x14ac:dyDescent="0.3">
      <c r="A14" s="59" t="s">
        <v>651</v>
      </c>
      <c r="B14" s="66" t="s">
        <v>470</v>
      </c>
    </row>
    <row r="15" spans="1:2" ht="100.8" x14ac:dyDescent="0.3">
      <c r="A15" s="57" t="s">
        <v>652</v>
      </c>
      <c r="B15" s="67" t="s">
        <v>547</v>
      </c>
    </row>
    <row r="16" spans="1:2" ht="57.6" x14ac:dyDescent="0.3">
      <c r="A16" s="59" t="s">
        <v>653</v>
      </c>
      <c r="B16" s="66" t="s">
        <v>548</v>
      </c>
    </row>
    <row r="17" spans="1:2" s="220" customFormat="1" ht="43.2" x14ac:dyDescent="0.3">
      <c r="A17" s="306" t="s">
        <v>654</v>
      </c>
      <c r="B17" s="298" t="s">
        <v>594</v>
      </c>
    </row>
    <row r="18" spans="1:2" s="220" customFormat="1" ht="43.2" x14ac:dyDescent="0.3">
      <c r="A18" s="307" t="s">
        <v>655</v>
      </c>
      <c r="B18" s="297" t="s">
        <v>549</v>
      </c>
    </row>
    <row r="19" spans="1:2" s="220" customFormat="1" ht="57.6" x14ac:dyDescent="0.3">
      <c r="A19" s="306" t="s">
        <v>656</v>
      </c>
      <c r="B19" s="298" t="s">
        <v>606</v>
      </c>
    </row>
    <row r="20" spans="1:2" ht="43.2" x14ac:dyDescent="0.3">
      <c r="A20" s="59" t="s">
        <v>657</v>
      </c>
      <c r="B20" s="66" t="s">
        <v>550</v>
      </c>
    </row>
    <row r="21" spans="1:2" ht="63.75" customHeight="1" x14ac:dyDescent="0.3">
      <c r="A21" s="57" t="s">
        <v>415</v>
      </c>
      <c r="B21" s="67" t="s">
        <v>551</v>
      </c>
    </row>
    <row r="22" spans="1:2" ht="78" customHeight="1" x14ac:dyDescent="0.3">
      <c r="A22" s="59" t="s">
        <v>416</v>
      </c>
      <c r="B22" s="66" t="s">
        <v>623</v>
      </c>
    </row>
    <row r="23" spans="1:2" ht="47.25" customHeight="1" x14ac:dyDescent="0.3">
      <c r="A23" s="57" t="s">
        <v>397</v>
      </c>
      <c r="B23" s="67" t="s">
        <v>471</v>
      </c>
    </row>
    <row r="24" spans="1:2" ht="228" customHeight="1" x14ac:dyDescent="0.3">
      <c r="A24" s="308" t="s">
        <v>648</v>
      </c>
      <c r="B24" s="309" t="s">
        <v>660</v>
      </c>
    </row>
    <row r="25" spans="1:2" ht="43.2" x14ac:dyDescent="0.3">
      <c r="A25" s="310" t="s">
        <v>643</v>
      </c>
      <c r="B25" s="311" t="s">
        <v>635</v>
      </c>
    </row>
    <row r="26" spans="1:2" ht="72" x14ac:dyDescent="0.3">
      <c r="A26" s="303" t="s">
        <v>417</v>
      </c>
      <c r="B26" s="304" t="s">
        <v>552</v>
      </c>
    </row>
    <row r="27" spans="1:2" ht="152.25" customHeight="1" x14ac:dyDescent="0.3">
      <c r="A27" s="301" t="s">
        <v>418</v>
      </c>
      <c r="B27" s="302" t="s">
        <v>608</v>
      </c>
    </row>
    <row r="28" spans="1:2" s="220" customFormat="1" ht="61.5" customHeight="1" x14ac:dyDescent="0.3">
      <c r="A28" s="303" t="s">
        <v>469</v>
      </c>
      <c r="B28" s="304" t="s">
        <v>609</v>
      </c>
    </row>
    <row r="29" spans="1:2" s="220" customFormat="1" ht="43.2" x14ac:dyDescent="0.3">
      <c r="A29" s="301" t="s">
        <v>559</v>
      </c>
      <c r="B29" s="302" t="s">
        <v>553</v>
      </c>
    </row>
    <row r="30" spans="1:2" ht="72" x14ac:dyDescent="0.3">
      <c r="A30" s="303" t="s">
        <v>450</v>
      </c>
      <c r="B30" s="304" t="s">
        <v>503</v>
      </c>
    </row>
    <row r="31" spans="1:2" ht="72" x14ac:dyDescent="0.3">
      <c r="A31" s="305" t="s">
        <v>441</v>
      </c>
      <c r="B31" s="302" t="s">
        <v>587</v>
      </c>
    </row>
    <row r="32" spans="1:2" s="220" customFormat="1" ht="47.25" customHeight="1" x14ac:dyDescent="0.3">
      <c r="A32" s="303" t="s">
        <v>486</v>
      </c>
      <c r="B32" s="304" t="s">
        <v>610</v>
      </c>
    </row>
    <row r="33" spans="1:2" ht="100.8" x14ac:dyDescent="0.3">
      <c r="A33" s="301" t="s">
        <v>442</v>
      </c>
      <c r="B33" s="302" t="s">
        <v>472</v>
      </c>
    </row>
    <row r="34" spans="1:2" ht="76.5" customHeight="1" x14ac:dyDescent="0.3">
      <c r="A34" s="303" t="s">
        <v>421</v>
      </c>
      <c r="B34" s="304" t="s">
        <v>500</v>
      </c>
    </row>
    <row r="35" spans="1:2" s="220" customFormat="1" ht="91.5" customHeight="1" x14ac:dyDescent="0.3">
      <c r="A35" s="301" t="s">
        <v>422</v>
      </c>
      <c r="B35" s="302" t="s">
        <v>588</v>
      </c>
    </row>
    <row r="36" spans="1:2" s="220" customFormat="1" ht="43.2" x14ac:dyDescent="0.3">
      <c r="A36" s="303" t="s">
        <v>501</v>
      </c>
      <c r="B36" s="304" t="s">
        <v>604</v>
      </c>
    </row>
    <row r="37" spans="1:2" s="220" customFormat="1" ht="57.6" x14ac:dyDescent="0.3">
      <c r="A37" s="301" t="s">
        <v>423</v>
      </c>
      <c r="B37" s="302" t="s">
        <v>589</v>
      </c>
    </row>
    <row r="38" spans="1:2" s="220" customFormat="1" ht="57.6" x14ac:dyDescent="0.3">
      <c r="A38" s="303" t="s">
        <v>424</v>
      </c>
      <c r="B38" s="304" t="s">
        <v>147</v>
      </c>
    </row>
    <row r="39" spans="1:2" s="220" customFormat="1" ht="57.6" x14ac:dyDescent="0.3">
      <c r="A39" s="301" t="s">
        <v>468</v>
      </c>
      <c r="B39" s="302" t="s">
        <v>427</v>
      </c>
    </row>
    <row r="40" spans="1:2" s="220" customFormat="1" ht="77.25" customHeight="1" x14ac:dyDescent="0.3">
      <c r="A40" s="303" t="s">
        <v>425</v>
      </c>
      <c r="B40" s="304" t="s">
        <v>611</v>
      </c>
    </row>
    <row r="41" spans="1:2" s="220" customFormat="1" ht="30" customHeight="1" x14ac:dyDescent="0.3">
      <c r="A41" s="301" t="s">
        <v>419</v>
      </c>
      <c r="B41" s="302" t="s">
        <v>590</v>
      </c>
    </row>
    <row r="42" spans="1:2" s="220" customFormat="1" ht="65.25" customHeight="1" x14ac:dyDescent="0.3">
      <c r="A42" s="303" t="s">
        <v>420</v>
      </c>
      <c r="B42" s="304" t="s">
        <v>438</v>
      </c>
    </row>
    <row r="43" spans="1:2" x14ac:dyDescent="0.3">
      <c r="A43"/>
      <c r="B43"/>
    </row>
    <row r="44" spans="1:2" x14ac:dyDescent="0.3">
      <c r="A44"/>
      <c r="B44"/>
    </row>
    <row r="45" spans="1:2" x14ac:dyDescent="0.3">
      <c r="A45"/>
      <c r="B45"/>
    </row>
    <row r="46" spans="1:2" x14ac:dyDescent="0.3">
      <c r="A46"/>
      <c r="B46"/>
    </row>
    <row r="47" spans="1:2" x14ac:dyDescent="0.3">
      <c r="A47"/>
      <c r="B47"/>
    </row>
    <row r="48" spans="1:2" x14ac:dyDescent="0.3">
      <c r="A48"/>
      <c r="B48"/>
    </row>
    <row r="49" spans="1:2" x14ac:dyDescent="0.3">
      <c r="A49"/>
      <c r="B49"/>
    </row>
    <row r="50" spans="1:2" x14ac:dyDescent="0.3">
      <c r="A50"/>
      <c r="B50"/>
    </row>
  </sheetData>
  <mergeCells count="8">
    <mergeCell ref="A9:B9"/>
    <mergeCell ref="A10:B10"/>
    <mergeCell ref="A1:B1"/>
    <mergeCell ref="A4:B4"/>
    <mergeCell ref="A5:B5"/>
    <mergeCell ref="A6:B6"/>
    <mergeCell ref="A7:B7"/>
    <mergeCell ref="A8:B8"/>
  </mergeCells>
  <pageMargins left="0.7" right="0.7" top="0.78740157499999996" bottom="0.78740157499999996" header="0.3" footer="0.3"/>
  <pageSetup paperSize="9" scale="6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31"/>
  <sheetViews>
    <sheetView topLeftCell="A109" workbookViewId="0">
      <selection activeCell="O24" sqref="O24"/>
    </sheetView>
  </sheetViews>
  <sheetFormatPr defaultColWidth="9.21875" defaultRowHeight="13.8" x14ac:dyDescent="0.3"/>
  <cols>
    <col min="1" max="1" width="47.77734375" style="2" customWidth="1"/>
    <col min="2" max="2" width="6.77734375" style="3" customWidth="1"/>
    <col min="3" max="3" width="8.21875" style="1" customWidth="1"/>
    <col min="4" max="4" width="6.77734375" style="1" customWidth="1"/>
    <col min="5" max="5" width="8.5546875" style="1" customWidth="1"/>
    <col min="6" max="6" width="7.44140625" style="1" customWidth="1"/>
    <col min="7" max="7" width="8.77734375" style="1" customWidth="1"/>
    <col min="8" max="8" width="7" style="1" customWidth="1"/>
    <col min="9" max="16384" width="9.21875" style="1"/>
  </cols>
  <sheetData>
    <row r="1" spans="1:11" ht="33.75" customHeight="1" x14ac:dyDescent="0.3">
      <c r="A1" s="573" t="s">
        <v>392</v>
      </c>
      <c r="B1" s="574"/>
      <c r="C1" s="574"/>
      <c r="D1" s="574"/>
      <c r="E1" s="574"/>
      <c r="F1" s="574"/>
      <c r="G1" s="574"/>
      <c r="H1" s="574"/>
      <c r="I1" s="574"/>
      <c r="J1" s="574"/>
      <c r="K1" s="575"/>
    </row>
    <row r="2" spans="1:11" s="4" customFormat="1" ht="38.25" customHeight="1" x14ac:dyDescent="0.3">
      <c r="A2" s="356" t="s">
        <v>715</v>
      </c>
      <c r="B2" s="7"/>
      <c r="C2" s="576" t="s">
        <v>0</v>
      </c>
      <c r="D2" s="566"/>
      <c r="E2" s="576" t="s">
        <v>2</v>
      </c>
      <c r="F2" s="566"/>
      <c r="G2" s="576" t="s">
        <v>1</v>
      </c>
      <c r="H2" s="566"/>
      <c r="I2" s="548" t="s">
        <v>3</v>
      </c>
      <c r="J2" s="549"/>
      <c r="K2" s="317" t="s">
        <v>4</v>
      </c>
    </row>
    <row r="3" spans="1:11" s="4" customFormat="1" ht="13.5" customHeight="1" thickBot="1" x14ac:dyDescent="0.35">
      <c r="A3" s="37"/>
      <c r="B3" s="39"/>
      <c r="C3" s="40" t="s">
        <v>6</v>
      </c>
      <c r="D3" s="40" t="s">
        <v>7</v>
      </c>
      <c r="E3" s="40" t="s">
        <v>6</v>
      </c>
      <c r="F3" s="40" t="s">
        <v>7</v>
      </c>
      <c r="G3" s="40" t="s">
        <v>6</v>
      </c>
      <c r="H3" s="40" t="s">
        <v>7</v>
      </c>
      <c r="I3" s="355" t="s">
        <v>6</v>
      </c>
      <c r="J3" s="355" t="s">
        <v>7</v>
      </c>
      <c r="K3" s="35"/>
    </row>
    <row r="4" spans="1:11" s="5" customFormat="1" x14ac:dyDescent="0.3">
      <c r="A4" s="80" t="s">
        <v>677</v>
      </c>
      <c r="B4" s="38"/>
      <c r="C4" s="577"/>
      <c r="D4" s="578"/>
      <c r="E4" s="578"/>
      <c r="F4" s="578"/>
      <c r="G4" s="578"/>
      <c r="H4" s="578"/>
      <c r="I4" s="578"/>
      <c r="J4" s="578"/>
      <c r="K4" s="579"/>
    </row>
    <row r="5" spans="1:11" x14ac:dyDescent="0.3">
      <c r="A5" s="236" t="s">
        <v>516</v>
      </c>
      <c r="B5" s="237" t="s">
        <v>515</v>
      </c>
      <c r="C5" s="567"/>
      <c r="D5" s="568"/>
      <c r="E5" s="568"/>
      <c r="F5" s="568"/>
      <c r="G5" s="568"/>
      <c r="H5" s="568"/>
      <c r="I5" s="568"/>
      <c r="J5" s="568"/>
      <c r="K5" s="569"/>
    </row>
    <row r="6" spans="1:11" ht="12.75" customHeight="1" x14ac:dyDescent="0.3">
      <c r="A6" s="118" t="s">
        <v>530</v>
      </c>
      <c r="B6" s="238" t="s">
        <v>517</v>
      </c>
      <c r="C6" s="9"/>
      <c r="D6" s="9"/>
      <c r="E6" s="9"/>
      <c r="F6" s="9"/>
      <c r="G6" s="9"/>
      <c r="H6" s="9"/>
      <c r="I6" s="357"/>
      <c r="J6" s="358"/>
      <c r="K6" s="17">
        <f>SUM(C6:J6)</f>
        <v>0</v>
      </c>
    </row>
    <row r="7" spans="1:11" ht="12.75" customHeight="1" x14ac:dyDescent="0.3">
      <c r="A7" s="118" t="s">
        <v>531</v>
      </c>
      <c r="B7" s="238" t="s">
        <v>518</v>
      </c>
      <c r="C7" s="9"/>
      <c r="D7" s="9"/>
      <c r="E7" s="9"/>
      <c r="F7" s="9"/>
      <c r="G7" s="9"/>
      <c r="H7" s="9"/>
      <c r="I7" s="357"/>
      <c r="J7" s="358"/>
      <c r="K7" s="17">
        <f t="shared" ref="K7:K19" si="0">SUM(C7:J7)</f>
        <v>0</v>
      </c>
    </row>
    <row r="8" spans="1:11" x14ac:dyDescent="0.3">
      <c r="A8" s="118" t="s">
        <v>532</v>
      </c>
      <c r="B8" s="238" t="s">
        <v>519</v>
      </c>
      <c r="C8" s="9"/>
      <c r="D8" s="9"/>
      <c r="E8" s="9"/>
      <c r="F8" s="9"/>
      <c r="G8" s="9"/>
      <c r="H8" s="9"/>
      <c r="I8" s="357"/>
      <c r="J8" s="358"/>
      <c r="K8" s="17">
        <f t="shared" si="0"/>
        <v>0</v>
      </c>
    </row>
    <row r="9" spans="1:11" x14ac:dyDescent="0.3">
      <c r="A9" s="118" t="s">
        <v>533</v>
      </c>
      <c r="B9" s="238" t="s">
        <v>520</v>
      </c>
      <c r="C9" s="9"/>
      <c r="D9" s="9"/>
      <c r="E9" s="9"/>
      <c r="F9" s="9"/>
      <c r="G9" s="9"/>
      <c r="H9" s="9"/>
      <c r="I9" s="357"/>
      <c r="J9" s="358"/>
      <c r="K9" s="17">
        <f t="shared" si="0"/>
        <v>0</v>
      </c>
    </row>
    <row r="10" spans="1:11" x14ac:dyDescent="0.3">
      <c r="A10" s="118" t="s">
        <v>534</v>
      </c>
      <c r="B10" s="238" t="s">
        <v>521</v>
      </c>
      <c r="C10" s="9"/>
      <c r="D10" s="9"/>
      <c r="E10" s="9"/>
      <c r="F10" s="9"/>
      <c r="G10" s="9"/>
      <c r="H10" s="9"/>
      <c r="I10" s="357"/>
      <c r="J10" s="358"/>
      <c r="K10" s="17">
        <f t="shared" si="0"/>
        <v>0</v>
      </c>
    </row>
    <row r="11" spans="1:11" ht="12.75" customHeight="1" x14ac:dyDescent="0.3">
      <c r="A11" s="118" t="s">
        <v>535</v>
      </c>
      <c r="B11" s="238" t="s">
        <v>522</v>
      </c>
      <c r="C11" s="9"/>
      <c r="D11" s="9"/>
      <c r="E11" s="9"/>
      <c r="F11" s="9"/>
      <c r="G11" s="9">
        <v>29</v>
      </c>
      <c r="H11" s="9">
        <v>28</v>
      </c>
      <c r="I11" s="357">
        <v>23</v>
      </c>
      <c r="J11" s="358">
        <v>4</v>
      </c>
      <c r="K11" s="17">
        <f t="shared" si="0"/>
        <v>84</v>
      </c>
    </row>
    <row r="12" spans="1:11" x14ac:dyDescent="0.3">
      <c r="A12" s="118" t="s">
        <v>529</v>
      </c>
      <c r="B12" s="238" t="s">
        <v>523</v>
      </c>
      <c r="C12" s="9"/>
      <c r="D12" s="9"/>
      <c r="E12" s="9"/>
      <c r="F12" s="9"/>
      <c r="G12" s="9"/>
      <c r="H12" s="9"/>
      <c r="I12" s="357"/>
      <c r="J12" s="358"/>
      <c r="K12" s="17">
        <f t="shared" si="0"/>
        <v>0</v>
      </c>
    </row>
    <row r="13" spans="1:11" x14ac:dyDescent="0.3">
      <c r="A13" s="118" t="s">
        <v>536</v>
      </c>
      <c r="B13" s="238" t="s">
        <v>524</v>
      </c>
      <c r="C13" s="9">
        <v>617</v>
      </c>
      <c r="D13" s="9">
        <v>256</v>
      </c>
      <c r="E13" s="9"/>
      <c r="F13" s="9"/>
      <c r="G13" s="9">
        <v>149</v>
      </c>
      <c r="H13" s="9">
        <v>91</v>
      </c>
      <c r="I13" s="357">
        <v>46</v>
      </c>
      <c r="J13" s="358">
        <v>23</v>
      </c>
      <c r="K13" s="17">
        <f t="shared" si="0"/>
        <v>1182</v>
      </c>
    </row>
    <row r="14" spans="1:11" x14ac:dyDescent="0.3">
      <c r="A14" s="118" t="s">
        <v>537</v>
      </c>
      <c r="B14" s="238" t="s">
        <v>525</v>
      </c>
      <c r="C14" s="9"/>
      <c r="D14" s="9"/>
      <c r="E14" s="9"/>
      <c r="F14" s="9"/>
      <c r="G14" s="9"/>
      <c r="H14" s="9"/>
      <c r="I14" s="357"/>
      <c r="J14" s="358"/>
      <c r="K14" s="17">
        <f t="shared" si="0"/>
        <v>0</v>
      </c>
    </row>
    <row r="15" spans="1:11" s="5" customFormat="1" x14ac:dyDescent="0.3">
      <c r="A15" s="118" t="s">
        <v>538</v>
      </c>
      <c r="B15" s="238" t="s">
        <v>526</v>
      </c>
      <c r="C15" s="9"/>
      <c r="D15" s="9"/>
      <c r="E15" s="9"/>
      <c r="F15" s="9"/>
      <c r="G15" s="9"/>
      <c r="H15" s="9"/>
      <c r="I15" s="357"/>
      <c r="J15" s="358"/>
      <c r="K15" s="17">
        <f t="shared" si="0"/>
        <v>0</v>
      </c>
    </row>
    <row r="16" spans="1:11" s="5" customFormat="1" x14ac:dyDescent="0.3">
      <c r="A16" s="118" t="s">
        <v>528</v>
      </c>
      <c r="B16" s="238" t="s">
        <v>527</v>
      </c>
      <c r="C16" s="9"/>
      <c r="D16" s="9"/>
      <c r="E16" s="9"/>
      <c r="F16" s="9"/>
      <c r="G16" s="9"/>
      <c r="H16" s="9"/>
      <c r="I16" s="357"/>
      <c r="J16" s="358"/>
      <c r="K16" s="17">
        <f t="shared" si="0"/>
        <v>0</v>
      </c>
    </row>
    <row r="17" spans="1:13" s="5" customFormat="1" x14ac:dyDescent="0.3">
      <c r="A17" s="239" t="s">
        <v>93</v>
      </c>
      <c r="B17" s="352" t="s">
        <v>94</v>
      </c>
      <c r="C17" s="12">
        <f>SUM(C6:C16)</f>
        <v>617</v>
      </c>
      <c r="D17" s="12">
        <f t="shared" ref="D17:J17" si="1">SUM(D6:D16)</f>
        <v>256</v>
      </c>
      <c r="E17" s="12">
        <f t="shared" si="1"/>
        <v>0</v>
      </c>
      <c r="F17" s="12">
        <f t="shared" si="1"/>
        <v>0</v>
      </c>
      <c r="G17" s="12">
        <f t="shared" si="1"/>
        <v>178</v>
      </c>
      <c r="H17" s="12">
        <f t="shared" si="1"/>
        <v>119</v>
      </c>
      <c r="I17" s="12">
        <f t="shared" si="1"/>
        <v>69</v>
      </c>
      <c r="J17" s="12">
        <f t="shared" si="1"/>
        <v>27</v>
      </c>
      <c r="K17" s="17">
        <f>SUM(K6:K16)</f>
        <v>1266</v>
      </c>
    </row>
    <row r="18" spans="1:13" s="5" customFormat="1" x14ac:dyDescent="0.3">
      <c r="A18" s="359" t="s">
        <v>684</v>
      </c>
      <c r="B18" s="360" t="s">
        <v>94</v>
      </c>
      <c r="C18" s="361">
        <v>302</v>
      </c>
      <c r="D18" s="361">
        <v>153</v>
      </c>
      <c r="E18" s="361"/>
      <c r="F18" s="361"/>
      <c r="G18" s="361">
        <v>77</v>
      </c>
      <c r="H18" s="361">
        <v>72</v>
      </c>
      <c r="I18" s="361">
        <v>41</v>
      </c>
      <c r="J18" s="361">
        <v>12</v>
      </c>
      <c r="K18" s="19">
        <f t="shared" si="0"/>
        <v>657</v>
      </c>
    </row>
    <row r="19" spans="1:13" s="5" customFormat="1" x14ac:dyDescent="0.3">
      <c r="A19" s="359" t="s">
        <v>685</v>
      </c>
      <c r="B19" s="360" t="s">
        <v>94</v>
      </c>
      <c r="C19" s="361">
        <v>37</v>
      </c>
      <c r="D19" s="361">
        <v>18</v>
      </c>
      <c r="E19" s="361"/>
      <c r="F19" s="361"/>
      <c r="G19" s="361">
        <v>33</v>
      </c>
      <c r="H19" s="361">
        <v>9</v>
      </c>
      <c r="I19" s="361">
        <v>6</v>
      </c>
      <c r="J19" s="361">
        <v>8</v>
      </c>
      <c r="K19" s="19">
        <f t="shared" si="0"/>
        <v>111</v>
      </c>
    </row>
    <row r="20" spans="1:13" s="2" customFormat="1" x14ac:dyDescent="0.3">
      <c r="A20" s="120" t="s">
        <v>676</v>
      </c>
      <c r="B20" s="240"/>
      <c r="C20" s="570"/>
      <c r="D20" s="571"/>
      <c r="E20" s="571"/>
      <c r="F20" s="571"/>
      <c r="G20" s="571"/>
      <c r="H20" s="571"/>
      <c r="I20" s="571"/>
      <c r="J20" s="571"/>
      <c r="K20" s="572"/>
    </row>
    <row r="21" spans="1:13" x14ac:dyDescent="0.3">
      <c r="A21" s="236" t="s">
        <v>516</v>
      </c>
      <c r="B21" s="237" t="s">
        <v>515</v>
      </c>
      <c r="C21" s="567"/>
      <c r="D21" s="568"/>
      <c r="E21" s="568"/>
      <c r="F21" s="568"/>
      <c r="G21" s="568"/>
      <c r="H21" s="568"/>
      <c r="I21" s="568"/>
      <c r="J21" s="568"/>
      <c r="K21" s="569"/>
    </row>
    <row r="22" spans="1:13" x14ac:dyDescent="0.3">
      <c r="A22" s="118" t="s">
        <v>530</v>
      </c>
      <c r="B22" s="238" t="s">
        <v>517</v>
      </c>
      <c r="C22" s="9"/>
      <c r="D22" s="9"/>
      <c r="E22" s="9"/>
      <c r="F22" s="9"/>
      <c r="G22" s="9"/>
      <c r="H22" s="9"/>
      <c r="I22" s="357"/>
      <c r="J22" s="358"/>
      <c r="K22" s="17">
        <f>SUM(C22:J22)</f>
        <v>0</v>
      </c>
    </row>
    <row r="23" spans="1:13" x14ac:dyDescent="0.3">
      <c r="A23" s="118" t="s">
        <v>531</v>
      </c>
      <c r="B23" s="238" t="s">
        <v>518</v>
      </c>
      <c r="C23" s="9"/>
      <c r="D23" s="9"/>
      <c r="E23" s="9"/>
      <c r="F23" s="9"/>
      <c r="G23" s="9"/>
      <c r="H23" s="9"/>
      <c r="I23" s="357"/>
      <c r="J23" s="358"/>
      <c r="K23" s="17">
        <f t="shared" ref="K23:K32" si="2">SUM(C23:J23)</f>
        <v>0</v>
      </c>
    </row>
    <row r="24" spans="1:13" x14ac:dyDescent="0.3">
      <c r="A24" s="118" t="s">
        <v>532</v>
      </c>
      <c r="B24" s="238" t="s">
        <v>519</v>
      </c>
      <c r="C24" s="9"/>
      <c r="D24" s="9"/>
      <c r="E24" s="9"/>
      <c r="F24" s="9"/>
      <c r="G24" s="9"/>
      <c r="H24" s="9"/>
      <c r="I24" s="357"/>
      <c r="J24" s="358"/>
      <c r="K24" s="17">
        <f t="shared" si="2"/>
        <v>0</v>
      </c>
    </row>
    <row r="25" spans="1:13" x14ac:dyDescent="0.3">
      <c r="A25" s="118" t="s">
        <v>533</v>
      </c>
      <c r="B25" s="238" t="s">
        <v>520</v>
      </c>
      <c r="C25" s="9"/>
      <c r="D25" s="9"/>
      <c r="E25" s="9"/>
      <c r="F25" s="9"/>
      <c r="G25" s="9"/>
      <c r="H25" s="9"/>
      <c r="I25" s="357"/>
      <c r="J25" s="358"/>
      <c r="K25" s="17">
        <f t="shared" si="2"/>
        <v>0</v>
      </c>
    </row>
    <row r="26" spans="1:13" x14ac:dyDescent="0.3">
      <c r="A26" s="118" t="s">
        <v>534</v>
      </c>
      <c r="B26" s="238" t="s">
        <v>521</v>
      </c>
      <c r="C26" s="9">
        <v>997</v>
      </c>
      <c r="D26" s="9">
        <v>201</v>
      </c>
      <c r="E26" s="9"/>
      <c r="F26" s="9"/>
      <c r="G26" s="9">
        <v>336</v>
      </c>
      <c r="H26" s="9">
        <v>355</v>
      </c>
      <c r="I26" s="357">
        <v>47</v>
      </c>
      <c r="J26" s="358">
        <v>56</v>
      </c>
      <c r="K26" s="17">
        <f t="shared" si="2"/>
        <v>1992</v>
      </c>
    </row>
    <row r="27" spans="1:13" x14ac:dyDescent="0.3">
      <c r="A27" s="118" t="s">
        <v>535</v>
      </c>
      <c r="B27" s="238" t="s">
        <v>522</v>
      </c>
      <c r="C27" s="9"/>
      <c r="D27" s="9"/>
      <c r="E27" s="9"/>
      <c r="F27" s="9"/>
      <c r="G27" s="9"/>
      <c r="H27" s="9"/>
      <c r="I27" s="357"/>
      <c r="J27" s="358"/>
      <c r="K27" s="17">
        <f t="shared" si="2"/>
        <v>0</v>
      </c>
      <c r="M27" s="1" t="s">
        <v>721</v>
      </c>
    </row>
    <row r="28" spans="1:13" x14ac:dyDescent="0.3">
      <c r="A28" s="118" t="s">
        <v>529</v>
      </c>
      <c r="B28" s="238" t="s">
        <v>523</v>
      </c>
      <c r="C28" s="9"/>
      <c r="D28" s="9"/>
      <c r="E28" s="9"/>
      <c r="F28" s="9"/>
      <c r="G28" s="9"/>
      <c r="H28" s="9"/>
      <c r="I28" s="357"/>
      <c r="J28" s="358"/>
      <c r="K28" s="17">
        <f t="shared" si="2"/>
        <v>0</v>
      </c>
    </row>
    <row r="29" spans="1:13" x14ac:dyDescent="0.3">
      <c r="A29" s="118" t="s">
        <v>536</v>
      </c>
      <c r="B29" s="238" t="s">
        <v>524</v>
      </c>
      <c r="C29" s="9"/>
      <c r="D29" s="9"/>
      <c r="E29" s="9"/>
      <c r="F29" s="9"/>
      <c r="G29" s="9"/>
      <c r="H29" s="9"/>
      <c r="I29" s="357"/>
      <c r="J29" s="358"/>
      <c r="K29" s="17">
        <f t="shared" si="2"/>
        <v>0</v>
      </c>
    </row>
    <row r="30" spans="1:13" x14ac:dyDescent="0.3">
      <c r="A30" s="118" t="s">
        <v>537</v>
      </c>
      <c r="B30" s="238" t="s">
        <v>525</v>
      </c>
      <c r="C30" s="9"/>
      <c r="D30" s="9"/>
      <c r="E30" s="9"/>
      <c r="F30" s="9"/>
      <c r="G30" s="9"/>
      <c r="H30" s="9"/>
      <c r="I30" s="357"/>
      <c r="J30" s="358"/>
      <c r="K30" s="17">
        <f t="shared" si="2"/>
        <v>0</v>
      </c>
    </row>
    <row r="31" spans="1:13" x14ac:dyDescent="0.3">
      <c r="A31" s="118" t="s">
        <v>538</v>
      </c>
      <c r="B31" s="238" t="s">
        <v>526</v>
      </c>
      <c r="C31" s="9"/>
      <c r="D31" s="9"/>
      <c r="E31" s="9"/>
      <c r="F31" s="9"/>
      <c r="G31" s="9"/>
      <c r="H31" s="9"/>
      <c r="I31" s="357"/>
      <c r="J31" s="358"/>
      <c r="K31" s="17">
        <f t="shared" si="2"/>
        <v>0</v>
      </c>
    </row>
    <row r="32" spans="1:13" x14ac:dyDescent="0.3">
      <c r="A32" s="118" t="s">
        <v>528</v>
      </c>
      <c r="B32" s="238" t="s">
        <v>527</v>
      </c>
      <c r="C32" s="9"/>
      <c r="D32" s="9"/>
      <c r="E32" s="9"/>
      <c r="F32" s="9"/>
      <c r="G32" s="9"/>
      <c r="H32" s="9"/>
      <c r="I32" s="357"/>
      <c r="J32" s="358"/>
      <c r="K32" s="17">
        <f t="shared" si="2"/>
        <v>0</v>
      </c>
    </row>
    <row r="33" spans="1:11" x14ac:dyDescent="0.3">
      <c r="A33" s="239" t="s">
        <v>93</v>
      </c>
      <c r="B33" s="352" t="s">
        <v>94</v>
      </c>
      <c r="C33" s="12">
        <f>SUM(C22:C32)</f>
        <v>997</v>
      </c>
      <c r="D33" s="12">
        <f t="shared" ref="D33:J33" si="3">SUM(D22:D32)</f>
        <v>201</v>
      </c>
      <c r="E33" s="12">
        <f t="shared" si="3"/>
        <v>0</v>
      </c>
      <c r="F33" s="12">
        <f t="shared" si="3"/>
        <v>0</v>
      </c>
      <c r="G33" s="12">
        <f t="shared" si="3"/>
        <v>336</v>
      </c>
      <c r="H33" s="12">
        <f t="shared" si="3"/>
        <v>355</v>
      </c>
      <c r="I33" s="12">
        <f t="shared" si="3"/>
        <v>47</v>
      </c>
      <c r="J33" s="12">
        <f t="shared" si="3"/>
        <v>56</v>
      </c>
      <c r="K33" s="17">
        <f>SUM(K22:K32)</f>
        <v>1992</v>
      </c>
    </row>
    <row r="34" spans="1:11" x14ac:dyDescent="0.3">
      <c r="A34" s="359" t="s">
        <v>686</v>
      </c>
      <c r="B34" s="360" t="s">
        <v>94</v>
      </c>
      <c r="C34" s="357">
        <v>625</v>
      </c>
      <c r="D34" s="357">
        <v>136</v>
      </c>
      <c r="E34" s="357"/>
      <c r="F34" s="357"/>
      <c r="G34" s="357">
        <v>186</v>
      </c>
      <c r="H34" s="357">
        <v>264</v>
      </c>
      <c r="I34" s="357">
        <v>20</v>
      </c>
      <c r="J34" s="357">
        <v>22</v>
      </c>
      <c r="K34" s="19">
        <f t="shared" ref="K34:K35" si="4">SUM(C34:J34)</f>
        <v>1253</v>
      </c>
    </row>
    <row r="35" spans="1:11" x14ac:dyDescent="0.3">
      <c r="A35" s="359" t="s">
        <v>687</v>
      </c>
      <c r="B35" s="360" t="s">
        <v>94</v>
      </c>
      <c r="C35" s="361">
        <v>173</v>
      </c>
      <c r="D35" s="361">
        <v>22</v>
      </c>
      <c r="E35" s="361"/>
      <c r="F35" s="361"/>
      <c r="G35" s="361">
        <v>73</v>
      </c>
      <c r="H35" s="361">
        <v>29</v>
      </c>
      <c r="I35" s="361">
        <v>37</v>
      </c>
      <c r="J35" s="361">
        <v>34</v>
      </c>
      <c r="K35" s="19">
        <f t="shared" si="4"/>
        <v>368</v>
      </c>
    </row>
    <row r="36" spans="1:11" x14ac:dyDescent="0.3">
      <c r="A36" s="120" t="s">
        <v>678</v>
      </c>
      <c r="B36" s="240"/>
      <c r="C36" s="570"/>
      <c r="D36" s="571"/>
      <c r="E36" s="571"/>
      <c r="F36" s="571"/>
      <c r="G36" s="571"/>
      <c r="H36" s="571"/>
      <c r="I36" s="571"/>
      <c r="J36" s="571"/>
      <c r="K36" s="572"/>
    </row>
    <row r="37" spans="1:11" x14ac:dyDescent="0.3">
      <c r="A37" s="236" t="s">
        <v>516</v>
      </c>
      <c r="B37" s="237" t="s">
        <v>515</v>
      </c>
      <c r="C37" s="567"/>
      <c r="D37" s="568"/>
      <c r="E37" s="568"/>
      <c r="F37" s="568"/>
      <c r="G37" s="568"/>
      <c r="H37" s="568"/>
      <c r="I37" s="568"/>
      <c r="J37" s="568"/>
      <c r="K37" s="569"/>
    </row>
    <row r="38" spans="1:11" x14ac:dyDescent="0.3">
      <c r="A38" s="118" t="s">
        <v>530</v>
      </c>
      <c r="B38" s="238" t="s">
        <v>517</v>
      </c>
      <c r="C38" s="9"/>
      <c r="D38" s="9"/>
      <c r="E38" s="9"/>
      <c r="F38" s="9"/>
      <c r="G38" s="9"/>
      <c r="H38" s="9"/>
      <c r="I38" s="357"/>
      <c r="J38" s="358"/>
      <c r="K38" s="17">
        <f>SUM(C38:J38)</f>
        <v>0</v>
      </c>
    </row>
    <row r="39" spans="1:11" x14ac:dyDescent="0.3">
      <c r="A39" s="118" t="s">
        <v>531</v>
      </c>
      <c r="B39" s="238" t="s">
        <v>518</v>
      </c>
      <c r="C39" s="9"/>
      <c r="D39" s="9"/>
      <c r="E39" s="9"/>
      <c r="F39" s="9"/>
      <c r="G39" s="9"/>
      <c r="H39" s="9"/>
      <c r="I39" s="357"/>
      <c r="J39" s="358"/>
      <c r="K39" s="17">
        <f t="shared" ref="K39:K48" si="5">SUM(C39:J39)</f>
        <v>0</v>
      </c>
    </row>
    <row r="40" spans="1:11" x14ac:dyDescent="0.3">
      <c r="A40" s="118" t="s">
        <v>532</v>
      </c>
      <c r="B40" s="238" t="s">
        <v>519</v>
      </c>
      <c r="C40" s="9">
        <v>397</v>
      </c>
      <c r="D40" s="9"/>
      <c r="E40" s="9"/>
      <c r="F40" s="9"/>
      <c r="G40" s="9">
        <v>179</v>
      </c>
      <c r="H40" s="9">
        <v>23</v>
      </c>
      <c r="I40" s="357">
        <v>13</v>
      </c>
      <c r="J40" s="358">
        <v>8</v>
      </c>
      <c r="K40" s="17">
        <f t="shared" si="5"/>
        <v>620</v>
      </c>
    </row>
    <row r="41" spans="1:11" x14ac:dyDescent="0.3">
      <c r="A41" s="118" t="s">
        <v>533</v>
      </c>
      <c r="B41" s="238" t="s">
        <v>520</v>
      </c>
      <c r="C41" s="9">
        <v>154</v>
      </c>
      <c r="D41" s="9">
        <v>105</v>
      </c>
      <c r="E41" s="9"/>
      <c r="F41" s="9"/>
      <c r="G41" s="9">
        <v>93</v>
      </c>
      <c r="H41" s="9">
        <v>93</v>
      </c>
      <c r="I41" s="357"/>
      <c r="J41" s="358"/>
      <c r="K41" s="17">
        <f t="shared" si="5"/>
        <v>445</v>
      </c>
    </row>
    <row r="42" spans="1:11" x14ac:dyDescent="0.3">
      <c r="A42" s="118" t="s">
        <v>534</v>
      </c>
      <c r="B42" s="238" t="s">
        <v>521</v>
      </c>
      <c r="C42" s="9">
        <v>15</v>
      </c>
      <c r="D42" s="9">
        <v>11</v>
      </c>
      <c r="E42" s="9"/>
      <c r="F42" s="9"/>
      <c r="G42" s="9"/>
      <c r="H42" s="9">
        <v>2</v>
      </c>
      <c r="I42" s="357"/>
      <c r="J42" s="358"/>
      <c r="K42" s="17">
        <f t="shared" si="5"/>
        <v>28</v>
      </c>
    </row>
    <row r="43" spans="1:11" x14ac:dyDescent="0.3">
      <c r="A43" s="118" t="s">
        <v>535</v>
      </c>
      <c r="B43" s="238" t="s">
        <v>522</v>
      </c>
      <c r="C43" s="9"/>
      <c r="D43" s="9"/>
      <c r="E43" s="9"/>
      <c r="F43" s="9"/>
      <c r="G43" s="9"/>
      <c r="H43" s="9"/>
      <c r="I43" s="357"/>
      <c r="J43" s="358"/>
      <c r="K43" s="17">
        <f t="shared" si="5"/>
        <v>0</v>
      </c>
    </row>
    <row r="44" spans="1:11" x14ac:dyDescent="0.3">
      <c r="A44" s="118" t="s">
        <v>529</v>
      </c>
      <c r="B44" s="238" t="s">
        <v>523</v>
      </c>
      <c r="C44" s="9"/>
      <c r="D44" s="9"/>
      <c r="E44" s="9"/>
      <c r="F44" s="9"/>
      <c r="G44" s="9"/>
      <c r="H44" s="9"/>
      <c r="I44" s="357"/>
      <c r="J44" s="358"/>
      <c r="K44" s="17">
        <f t="shared" si="5"/>
        <v>0</v>
      </c>
    </row>
    <row r="45" spans="1:11" x14ac:dyDescent="0.3">
      <c r="A45" s="118" t="s">
        <v>536</v>
      </c>
      <c r="B45" s="238" t="s">
        <v>524</v>
      </c>
      <c r="C45" s="9"/>
      <c r="D45" s="9"/>
      <c r="E45" s="9"/>
      <c r="F45" s="9"/>
      <c r="G45" s="9"/>
      <c r="H45" s="9"/>
      <c r="I45" s="357"/>
      <c r="J45" s="358"/>
      <c r="K45" s="17">
        <f t="shared" si="5"/>
        <v>0</v>
      </c>
    </row>
    <row r="46" spans="1:11" x14ac:dyDescent="0.3">
      <c r="A46" s="118" t="s">
        <v>537</v>
      </c>
      <c r="B46" s="238" t="s">
        <v>525</v>
      </c>
      <c r="C46" s="9"/>
      <c r="D46" s="9"/>
      <c r="E46" s="9"/>
      <c r="F46" s="9"/>
      <c r="G46" s="9"/>
      <c r="H46" s="9"/>
      <c r="I46" s="357"/>
      <c r="J46" s="358"/>
      <c r="K46" s="17">
        <f t="shared" si="5"/>
        <v>0</v>
      </c>
    </row>
    <row r="47" spans="1:11" x14ac:dyDescent="0.3">
      <c r="A47" s="118" t="s">
        <v>538</v>
      </c>
      <c r="B47" s="238" t="s">
        <v>526</v>
      </c>
      <c r="C47" s="9"/>
      <c r="D47" s="9"/>
      <c r="E47" s="9"/>
      <c r="F47" s="9"/>
      <c r="G47" s="9"/>
      <c r="H47" s="9"/>
      <c r="I47" s="357"/>
      <c r="J47" s="358"/>
      <c r="K47" s="17">
        <f t="shared" si="5"/>
        <v>0</v>
      </c>
    </row>
    <row r="48" spans="1:11" x14ac:dyDescent="0.3">
      <c r="A48" s="118" t="s">
        <v>528</v>
      </c>
      <c r="B48" s="238" t="s">
        <v>527</v>
      </c>
      <c r="C48" s="9"/>
      <c r="D48" s="9"/>
      <c r="E48" s="9"/>
      <c r="F48" s="9"/>
      <c r="G48" s="9"/>
      <c r="H48" s="9"/>
      <c r="I48" s="357"/>
      <c r="J48" s="358"/>
      <c r="K48" s="17">
        <f t="shared" si="5"/>
        <v>0</v>
      </c>
    </row>
    <row r="49" spans="1:11" x14ac:dyDescent="0.3">
      <c r="A49" s="239" t="s">
        <v>93</v>
      </c>
      <c r="B49" s="352" t="s">
        <v>94</v>
      </c>
      <c r="C49" s="12">
        <f>SUM(C38:C48)</f>
        <v>566</v>
      </c>
      <c r="D49" s="12">
        <f t="shared" ref="D49:J49" si="6">SUM(D38:D48)</f>
        <v>116</v>
      </c>
      <c r="E49" s="12">
        <f t="shared" si="6"/>
        <v>0</v>
      </c>
      <c r="F49" s="12">
        <f t="shared" si="6"/>
        <v>0</v>
      </c>
      <c r="G49" s="12">
        <f t="shared" si="6"/>
        <v>272</v>
      </c>
      <c r="H49" s="12">
        <f t="shared" si="6"/>
        <v>118</v>
      </c>
      <c r="I49" s="12">
        <f t="shared" si="6"/>
        <v>13</v>
      </c>
      <c r="J49" s="12">
        <f t="shared" si="6"/>
        <v>8</v>
      </c>
      <c r="K49" s="17">
        <f>SUM(K38:K48)</f>
        <v>1093</v>
      </c>
    </row>
    <row r="50" spans="1:11" x14ac:dyDescent="0.3">
      <c r="A50" s="359" t="s">
        <v>688</v>
      </c>
      <c r="B50" s="360" t="s">
        <v>94</v>
      </c>
      <c r="C50" s="357">
        <v>394</v>
      </c>
      <c r="D50" s="357">
        <v>70</v>
      </c>
      <c r="E50" s="357"/>
      <c r="F50" s="357"/>
      <c r="G50" s="357">
        <v>183</v>
      </c>
      <c r="H50" s="357">
        <v>75</v>
      </c>
      <c r="I50" s="357">
        <v>6</v>
      </c>
      <c r="J50" s="357">
        <v>7</v>
      </c>
      <c r="K50" s="19">
        <f t="shared" ref="K50:K51" si="7">SUM(C50:J50)</f>
        <v>735</v>
      </c>
    </row>
    <row r="51" spans="1:11" x14ac:dyDescent="0.3">
      <c r="A51" s="359" t="s">
        <v>689</v>
      </c>
      <c r="B51" s="360" t="s">
        <v>94</v>
      </c>
      <c r="C51" s="361">
        <v>139</v>
      </c>
      <c r="D51" s="361">
        <v>6</v>
      </c>
      <c r="E51" s="361"/>
      <c r="F51" s="361"/>
      <c r="G51" s="361">
        <v>67</v>
      </c>
      <c r="H51" s="361">
        <v>10</v>
      </c>
      <c r="I51" s="361">
        <v>1</v>
      </c>
      <c r="J51" s="361">
        <v>3</v>
      </c>
      <c r="K51" s="19">
        <f t="shared" si="7"/>
        <v>226</v>
      </c>
    </row>
    <row r="52" spans="1:11" x14ac:dyDescent="0.3">
      <c r="A52" s="120" t="s">
        <v>679</v>
      </c>
      <c r="B52" s="240"/>
      <c r="C52" s="570"/>
      <c r="D52" s="571"/>
      <c r="E52" s="571"/>
      <c r="F52" s="571"/>
      <c r="G52" s="571"/>
      <c r="H52" s="571"/>
      <c r="I52" s="571"/>
      <c r="J52" s="571"/>
      <c r="K52" s="572"/>
    </row>
    <row r="53" spans="1:11" x14ac:dyDescent="0.3">
      <c r="A53" s="236" t="s">
        <v>516</v>
      </c>
      <c r="B53" s="237" t="s">
        <v>515</v>
      </c>
      <c r="C53" s="567"/>
      <c r="D53" s="568"/>
      <c r="E53" s="568"/>
      <c r="F53" s="568"/>
      <c r="G53" s="568"/>
      <c r="H53" s="568"/>
      <c r="I53" s="568"/>
      <c r="J53" s="568"/>
      <c r="K53" s="569"/>
    </row>
    <row r="54" spans="1:11" x14ac:dyDescent="0.3">
      <c r="A54" s="118" t="s">
        <v>530</v>
      </c>
      <c r="B54" s="238" t="s">
        <v>517</v>
      </c>
      <c r="C54" s="9"/>
      <c r="D54" s="9"/>
      <c r="E54" s="9"/>
      <c r="F54" s="9"/>
      <c r="G54" s="9"/>
      <c r="H54" s="9"/>
      <c r="I54" s="357"/>
      <c r="J54" s="358"/>
      <c r="K54" s="17">
        <f>SUM(C54:J54)</f>
        <v>0</v>
      </c>
    </row>
    <row r="55" spans="1:11" x14ac:dyDescent="0.3">
      <c r="A55" s="118" t="s">
        <v>531</v>
      </c>
      <c r="B55" s="238" t="s">
        <v>518</v>
      </c>
      <c r="C55" s="9"/>
      <c r="D55" s="9"/>
      <c r="E55" s="9"/>
      <c r="F55" s="9"/>
      <c r="G55" s="9"/>
      <c r="H55" s="9"/>
      <c r="I55" s="357"/>
      <c r="J55" s="358"/>
      <c r="K55" s="17">
        <f t="shared" ref="K55:K64" si="8">SUM(C55:J55)</f>
        <v>0</v>
      </c>
    </row>
    <row r="56" spans="1:11" x14ac:dyDescent="0.3">
      <c r="A56" s="118" t="s">
        <v>532</v>
      </c>
      <c r="B56" s="238" t="s">
        <v>519</v>
      </c>
      <c r="C56" s="9"/>
      <c r="D56" s="9"/>
      <c r="E56" s="9"/>
      <c r="F56" s="9"/>
      <c r="G56" s="9"/>
      <c r="H56" s="9"/>
      <c r="I56" s="357"/>
      <c r="J56" s="358"/>
      <c r="K56" s="17">
        <f t="shared" si="8"/>
        <v>0</v>
      </c>
    </row>
    <row r="57" spans="1:11" x14ac:dyDescent="0.3">
      <c r="A57" s="118" t="s">
        <v>533</v>
      </c>
      <c r="B57" s="238" t="s">
        <v>520</v>
      </c>
      <c r="C57" s="9"/>
      <c r="D57" s="9"/>
      <c r="E57" s="9"/>
      <c r="F57" s="9"/>
      <c r="G57" s="9"/>
      <c r="H57" s="9"/>
      <c r="I57" s="357"/>
      <c r="J57" s="358"/>
      <c r="K57" s="17">
        <f t="shared" si="8"/>
        <v>0</v>
      </c>
    </row>
    <row r="58" spans="1:11" x14ac:dyDescent="0.3">
      <c r="A58" s="118" t="s">
        <v>534</v>
      </c>
      <c r="B58" s="238" t="s">
        <v>521</v>
      </c>
      <c r="C58" s="9"/>
      <c r="D58" s="9"/>
      <c r="E58" s="9"/>
      <c r="F58" s="9"/>
      <c r="G58" s="9"/>
      <c r="H58" s="9"/>
      <c r="I58" s="357"/>
      <c r="J58" s="358"/>
      <c r="K58" s="17">
        <f t="shared" si="8"/>
        <v>0</v>
      </c>
    </row>
    <row r="59" spans="1:11" x14ac:dyDescent="0.3">
      <c r="A59" s="118" t="s">
        <v>535</v>
      </c>
      <c r="B59" s="238" t="s">
        <v>522</v>
      </c>
      <c r="C59" s="9"/>
      <c r="D59" s="9"/>
      <c r="E59" s="9"/>
      <c r="F59" s="9"/>
      <c r="G59" s="9"/>
      <c r="H59" s="9"/>
      <c r="I59" s="357"/>
      <c r="J59" s="358"/>
      <c r="K59" s="17">
        <f t="shared" si="8"/>
        <v>0</v>
      </c>
    </row>
    <row r="60" spans="1:11" x14ac:dyDescent="0.3">
      <c r="A60" s="118" t="s">
        <v>529</v>
      </c>
      <c r="B60" s="238" t="s">
        <v>523</v>
      </c>
      <c r="C60" s="357">
        <v>450</v>
      </c>
      <c r="D60" s="357">
        <v>105</v>
      </c>
      <c r="E60" s="357"/>
      <c r="F60" s="357"/>
      <c r="G60" s="357">
        <v>118</v>
      </c>
      <c r="H60" s="357">
        <v>146</v>
      </c>
      <c r="I60" s="357">
        <v>31</v>
      </c>
      <c r="J60" s="358">
        <v>28</v>
      </c>
      <c r="K60" s="17">
        <f t="shared" si="8"/>
        <v>878</v>
      </c>
    </row>
    <row r="61" spans="1:11" x14ac:dyDescent="0.3">
      <c r="A61" s="118" t="s">
        <v>536</v>
      </c>
      <c r="B61" s="238" t="s">
        <v>524</v>
      </c>
      <c r="C61" s="357">
        <v>139</v>
      </c>
      <c r="D61" s="357">
        <v>42</v>
      </c>
      <c r="E61" s="357"/>
      <c r="F61" s="357"/>
      <c r="G61" s="357">
        <v>25</v>
      </c>
      <c r="H61" s="357">
        <v>15</v>
      </c>
      <c r="I61" s="357">
        <v>5</v>
      </c>
      <c r="J61" s="358">
        <v>14</v>
      </c>
      <c r="K61" s="17">
        <f t="shared" si="8"/>
        <v>240</v>
      </c>
    </row>
    <row r="62" spans="1:11" x14ac:dyDescent="0.3">
      <c r="A62" s="118" t="s">
        <v>537</v>
      </c>
      <c r="B62" s="238" t="s">
        <v>525</v>
      </c>
      <c r="C62" s="357"/>
      <c r="D62" s="357"/>
      <c r="E62" s="357"/>
      <c r="F62" s="357"/>
      <c r="G62" s="357"/>
      <c r="H62" s="357"/>
      <c r="I62" s="357"/>
      <c r="J62" s="358"/>
      <c r="K62" s="17">
        <f t="shared" si="8"/>
        <v>0</v>
      </c>
    </row>
    <row r="63" spans="1:11" x14ac:dyDescent="0.3">
      <c r="A63" s="118" t="s">
        <v>538</v>
      </c>
      <c r="B63" s="238" t="s">
        <v>526</v>
      </c>
      <c r="C63" s="9"/>
      <c r="D63" s="9"/>
      <c r="E63" s="9"/>
      <c r="F63" s="9"/>
      <c r="G63" s="9"/>
      <c r="H63" s="9"/>
      <c r="I63" s="357"/>
      <c r="J63" s="358"/>
      <c r="K63" s="17">
        <f t="shared" si="8"/>
        <v>0</v>
      </c>
    </row>
    <row r="64" spans="1:11" x14ac:dyDescent="0.3">
      <c r="A64" s="118" t="s">
        <v>528</v>
      </c>
      <c r="B64" s="238" t="s">
        <v>527</v>
      </c>
      <c r="C64" s="9">
        <v>152</v>
      </c>
      <c r="D64" s="9">
        <v>63</v>
      </c>
      <c r="E64" s="9"/>
      <c r="F64" s="9"/>
      <c r="G64" s="9">
        <v>49</v>
      </c>
      <c r="H64" s="9">
        <v>67</v>
      </c>
      <c r="I64" s="357"/>
      <c r="J64" s="358"/>
      <c r="K64" s="17">
        <f t="shared" si="8"/>
        <v>331</v>
      </c>
    </row>
    <row r="65" spans="1:11" x14ac:dyDescent="0.3">
      <c r="A65" s="239" t="s">
        <v>93</v>
      </c>
      <c r="B65" s="352" t="s">
        <v>94</v>
      </c>
      <c r="C65" s="12">
        <f>SUM(C54:C64)</f>
        <v>741</v>
      </c>
      <c r="D65" s="12">
        <f t="shared" ref="D65:J65" si="9">SUM(D54:D64)</f>
        <v>210</v>
      </c>
      <c r="E65" s="12">
        <f t="shared" si="9"/>
        <v>0</v>
      </c>
      <c r="F65" s="12">
        <f t="shared" si="9"/>
        <v>0</v>
      </c>
      <c r="G65" s="12">
        <f t="shared" si="9"/>
        <v>192</v>
      </c>
      <c r="H65" s="12">
        <f t="shared" si="9"/>
        <v>228</v>
      </c>
      <c r="I65" s="12">
        <f t="shared" si="9"/>
        <v>36</v>
      </c>
      <c r="J65" s="12">
        <f t="shared" si="9"/>
        <v>42</v>
      </c>
      <c r="K65" s="17">
        <f>SUM(K54:K64)</f>
        <v>1449</v>
      </c>
    </row>
    <row r="66" spans="1:11" x14ac:dyDescent="0.3">
      <c r="A66" s="359" t="s">
        <v>690</v>
      </c>
      <c r="B66" s="360" t="s">
        <v>94</v>
      </c>
      <c r="C66" s="361">
        <v>87</v>
      </c>
      <c r="D66" s="361">
        <v>25</v>
      </c>
      <c r="E66" s="361"/>
      <c r="F66" s="361"/>
      <c r="G66" s="361">
        <v>29</v>
      </c>
      <c r="H66" s="361">
        <v>34</v>
      </c>
      <c r="I66" s="361">
        <v>13</v>
      </c>
      <c r="J66" s="361">
        <v>10</v>
      </c>
      <c r="K66" s="19">
        <f t="shared" ref="K66:K67" si="10">SUM(C66:J66)</f>
        <v>198</v>
      </c>
    </row>
    <row r="67" spans="1:11" x14ac:dyDescent="0.3">
      <c r="A67" s="359" t="s">
        <v>691</v>
      </c>
      <c r="B67" s="360" t="s">
        <v>94</v>
      </c>
      <c r="C67" s="361">
        <v>139</v>
      </c>
      <c r="D67" s="361">
        <v>28</v>
      </c>
      <c r="E67" s="361"/>
      <c r="F67" s="361"/>
      <c r="G67" s="361">
        <v>59</v>
      </c>
      <c r="H67" s="361">
        <v>32</v>
      </c>
      <c r="I67" s="361">
        <v>20</v>
      </c>
      <c r="J67" s="361">
        <v>13</v>
      </c>
      <c r="K67" s="19">
        <f t="shared" si="10"/>
        <v>291</v>
      </c>
    </row>
    <row r="68" spans="1:11" x14ac:dyDescent="0.3">
      <c r="A68" s="120" t="s">
        <v>680</v>
      </c>
      <c r="B68" s="240"/>
      <c r="C68" s="570"/>
      <c r="D68" s="571"/>
      <c r="E68" s="571"/>
      <c r="F68" s="571"/>
      <c r="G68" s="571"/>
      <c r="H68" s="571"/>
      <c r="I68" s="571"/>
      <c r="J68" s="571"/>
      <c r="K68" s="572"/>
    </row>
    <row r="69" spans="1:11" x14ac:dyDescent="0.3">
      <c r="A69" s="236" t="s">
        <v>516</v>
      </c>
      <c r="B69" s="237" t="s">
        <v>515</v>
      </c>
      <c r="C69" s="567"/>
      <c r="D69" s="568"/>
      <c r="E69" s="568"/>
      <c r="F69" s="568"/>
      <c r="G69" s="568"/>
      <c r="H69" s="568"/>
      <c r="I69" s="568"/>
      <c r="J69" s="568"/>
      <c r="K69" s="569"/>
    </row>
    <row r="70" spans="1:11" x14ac:dyDescent="0.3">
      <c r="A70" s="118" t="s">
        <v>530</v>
      </c>
      <c r="B70" s="238" t="s">
        <v>517</v>
      </c>
      <c r="C70" s="9"/>
      <c r="D70" s="9"/>
      <c r="E70" s="9"/>
      <c r="F70" s="9"/>
      <c r="G70" s="9"/>
      <c r="H70" s="9"/>
      <c r="I70" s="357"/>
      <c r="J70" s="358"/>
      <c r="K70" s="17">
        <f>SUM(C70:J70)</f>
        <v>0</v>
      </c>
    </row>
    <row r="71" spans="1:11" x14ac:dyDescent="0.3">
      <c r="A71" s="118" t="s">
        <v>531</v>
      </c>
      <c r="B71" s="238" t="s">
        <v>518</v>
      </c>
      <c r="C71" s="9">
        <v>571</v>
      </c>
      <c r="D71" s="9">
        <v>194</v>
      </c>
      <c r="E71" s="9">
        <v>228</v>
      </c>
      <c r="F71" s="9">
        <v>0</v>
      </c>
      <c r="G71" s="9">
        <v>74</v>
      </c>
      <c r="H71" s="9">
        <v>137</v>
      </c>
      <c r="I71" s="357">
        <v>5</v>
      </c>
      <c r="J71" s="358">
        <v>4</v>
      </c>
      <c r="K71" s="17">
        <f t="shared" ref="K71:K80" si="11">SUM(C71:J71)</f>
        <v>1213</v>
      </c>
    </row>
    <row r="72" spans="1:11" x14ac:dyDescent="0.3">
      <c r="A72" s="118" t="s">
        <v>532</v>
      </c>
      <c r="B72" s="238" t="s">
        <v>519</v>
      </c>
      <c r="C72" s="9">
        <v>330</v>
      </c>
      <c r="D72" s="9">
        <v>242</v>
      </c>
      <c r="E72" s="9"/>
      <c r="F72" s="9"/>
      <c r="G72" s="9"/>
      <c r="H72" s="9"/>
      <c r="I72" s="357"/>
      <c r="J72" s="358"/>
      <c r="K72" s="17">
        <f t="shared" si="11"/>
        <v>572</v>
      </c>
    </row>
    <row r="73" spans="1:11" x14ac:dyDescent="0.3">
      <c r="A73" s="118" t="s">
        <v>533</v>
      </c>
      <c r="B73" s="238" t="s">
        <v>520</v>
      </c>
      <c r="C73" s="9"/>
      <c r="D73" s="9"/>
      <c r="E73" s="9"/>
      <c r="F73" s="9"/>
      <c r="G73" s="9"/>
      <c r="H73" s="9"/>
      <c r="I73" s="357"/>
      <c r="J73" s="358"/>
      <c r="K73" s="17">
        <f t="shared" si="11"/>
        <v>0</v>
      </c>
    </row>
    <row r="74" spans="1:11" x14ac:dyDescent="0.3">
      <c r="A74" s="118" t="s">
        <v>534</v>
      </c>
      <c r="B74" s="238" t="s">
        <v>521</v>
      </c>
      <c r="C74" s="9"/>
      <c r="D74" s="9"/>
      <c r="E74" s="9"/>
      <c r="F74" s="9"/>
      <c r="G74" s="9"/>
      <c r="H74" s="9"/>
      <c r="I74" s="357"/>
      <c r="J74" s="358"/>
      <c r="K74" s="17">
        <f t="shared" si="11"/>
        <v>0</v>
      </c>
    </row>
    <row r="75" spans="1:11" x14ac:dyDescent="0.3">
      <c r="A75" s="118" t="s">
        <v>535</v>
      </c>
      <c r="B75" s="238" t="s">
        <v>522</v>
      </c>
      <c r="C75" s="9"/>
      <c r="D75" s="9"/>
      <c r="E75" s="9"/>
      <c r="F75" s="9"/>
      <c r="G75" s="9"/>
      <c r="H75" s="9"/>
      <c r="I75" s="357"/>
      <c r="J75" s="358"/>
      <c r="K75" s="17">
        <f t="shared" si="11"/>
        <v>0</v>
      </c>
    </row>
    <row r="76" spans="1:11" x14ac:dyDescent="0.3">
      <c r="A76" s="118" t="s">
        <v>529</v>
      </c>
      <c r="B76" s="238" t="s">
        <v>523</v>
      </c>
      <c r="C76" s="9"/>
      <c r="D76" s="9"/>
      <c r="E76" s="9"/>
      <c r="F76" s="9"/>
      <c r="G76" s="9"/>
      <c r="H76" s="9"/>
      <c r="I76" s="357"/>
      <c r="J76" s="358"/>
      <c r="K76" s="17">
        <f t="shared" si="11"/>
        <v>0</v>
      </c>
    </row>
    <row r="77" spans="1:11" x14ac:dyDescent="0.3">
      <c r="A77" s="118" t="s">
        <v>536</v>
      </c>
      <c r="B77" s="238" t="s">
        <v>524</v>
      </c>
      <c r="C77" s="9"/>
      <c r="D77" s="9"/>
      <c r="E77" s="9"/>
      <c r="F77" s="9"/>
      <c r="G77" s="9"/>
      <c r="H77" s="9"/>
      <c r="I77" s="357"/>
      <c r="J77" s="358"/>
      <c r="K77" s="17">
        <f t="shared" si="11"/>
        <v>0</v>
      </c>
    </row>
    <row r="78" spans="1:11" x14ac:dyDescent="0.3">
      <c r="A78" s="118" t="s">
        <v>537</v>
      </c>
      <c r="B78" s="238" t="s">
        <v>525</v>
      </c>
      <c r="C78" s="9"/>
      <c r="D78" s="9"/>
      <c r="E78" s="9"/>
      <c r="F78" s="9"/>
      <c r="G78" s="9"/>
      <c r="H78" s="9"/>
      <c r="I78" s="357"/>
      <c r="J78" s="358"/>
      <c r="K78" s="17">
        <f t="shared" si="11"/>
        <v>0</v>
      </c>
    </row>
    <row r="79" spans="1:11" x14ac:dyDescent="0.3">
      <c r="A79" s="118" t="s">
        <v>538</v>
      </c>
      <c r="B79" s="238" t="s">
        <v>526</v>
      </c>
      <c r="C79" s="9"/>
      <c r="D79" s="9"/>
      <c r="E79" s="9"/>
      <c r="F79" s="9"/>
      <c r="G79" s="9"/>
      <c r="H79" s="9"/>
      <c r="I79" s="357"/>
      <c r="J79" s="358"/>
      <c r="K79" s="17">
        <f t="shared" si="11"/>
        <v>0</v>
      </c>
    </row>
    <row r="80" spans="1:11" x14ac:dyDescent="0.3">
      <c r="A80" s="118" t="s">
        <v>528</v>
      </c>
      <c r="B80" s="238" t="s">
        <v>527</v>
      </c>
      <c r="C80" s="9"/>
      <c r="D80" s="9"/>
      <c r="E80" s="9"/>
      <c r="F80" s="9"/>
      <c r="G80" s="9"/>
      <c r="H80" s="9"/>
      <c r="I80" s="357"/>
      <c r="J80" s="358"/>
      <c r="K80" s="17">
        <f t="shared" si="11"/>
        <v>0</v>
      </c>
    </row>
    <row r="81" spans="1:11" x14ac:dyDescent="0.3">
      <c r="A81" s="239" t="s">
        <v>93</v>
      </c>
      <c r="B81" s="352" t="s">
        <v>94</v>
      </c>
      <c r="C81" s="12">
        <f>SUM(C70:C80)</f>
        <v>901</v>
      </c>
      <c r="D81" s="12">
        <f t="shared" ref="D81:J81" si="12">SUM(D70:D80)</f>
        <v>436</v>
      </c>
      <c r="E81" s="12">
        <f t="shared" si="12"/>
        <v>228</v>
      </c>
      <c r="F81" s="12">
        <f t="shared" si="12"/>
        <v>0</v>
      </c>
      <c r="G81" s="12">
        <f t="shared" si="12"/>
        <v>74</v>
      </c>
      <c r="H81" s="12">
        <f t="shared" si="12"/>
        <v>137</v>
      </c>
      <c r="I81" s="12">
        <f t="shared" si="12"/>
        <v>5</v>
      </c>
      <c r="J81" s="12">
        <f t="shared" si="12"/>
        <v>4</v>
      </c>
      <c r="K81" s="17">
        <f>SUM(K70:K80)</f>
        <v>1785</v>
      </c>
    </row>
    <row r="82" spans="1:11" x14ac:dyDescent="0.3">
      <c r="A82" s="359" t="s">
        <v>692</v>
      </c>
      <c r="B82" s="360" t="s">
        <v>94</v>
      </c>
      <c r="C82" s="357">
        <v>760</v>
      </c>
      <c r="D82" s="357">
        <v>390</v>
      </c>
      <c r="E82" s="357">
        <v>221</v>
      </c>
      <c r="F82" s="357">
        <v>0</v>
      </c>
      <c r="G82" s="357">
        <v>65</v>
      </c>
      <c r="H82" s="357">
        <v>127</v>
      </c>
      <c r="I82" s="357">
        <v>4</v>
      </c>
      <c r="J82" s="357">
        <v>3</v>
      </c>
      <c r="K82" s="19">
        <f t="shared" ref="K82:K83" si="13">SUM(C82:J82)</f>
        <v>1570</v>
      </c>
    </row>
    <row r="83" spans="1:11" x14ac:dyDescent="0.3">
      <c r="A83" s="359" t="s">
        <v>693</v>
      </c>
      <c r="B83" s="360" t="s">
        <v>94</v>
      </c>
      <c r="C83" s="361">
        <v>58</v>
      </c>
      <c r="D83" s="361">
        <v>5</v>
      </c>
      <c r="E83" s="361">
        <v>0</v>
      </c>
      <c r="F83" s="361">
        <v>0</v>
      </c>
      <c r="G83" s="361">
        <v>2</v>
      </c>
      <c r="H83" s="361">
        <v>0</v>
      </c>
      <c r="I83" s="361">
        <v>0</v>
      </c>
      <c r="J83" s="361">
        <v>1</v>
      </c>
      <c r="K83" s="19">
        <f t="shared" si="13"/>
        <v>66</v>
      </c>
    </row>
    <row r="84" spans="1:11" x14ac:dyDescent="0.3">
      <c r="A84" s="120" t="s">
        <v>681</v>
      </c>
      <c r="B84" s="240"/>
      <c r="C84" s="570"/>
      <c r="D84" s="571"/>
      <c r="E84" s="571"/>
      <c r="F84" s="571"/>
      <c r="G84" s="571"/>
      <c r="H84" s="571"/>
      <c r="I84" s="571"/>
      <c r="J84" s="571"/>
      <c r="K84" s="572"/>
    </row>
    <row r="85" spans="1:11" x14ac:dyDescent="0.3">
      <c r="A85" s="236" t="s">
        <v>516</v>
      </c>
      <c r="B85" s="237" t="s">
        <v>515</v>
      </c>
      <c r="C85" s="567"/>
      <c r="D85" s="568"/>
      <c r="E85" s="568"/>
      <c r="F85" s="568"/>
      <c r="G85" s="568"/>
      <c r="H85" s="568"/>
      <c r="I85" s="568"/>
      <c r="J85" s="568"/>
      <c r="K85" s="569"/>
    </row>
    <row r="86" spans="1:11" x14ac:dyDescent="0.3">
      <c r="A86" s="118" t="s">
        <v>530</v>
      </c>
      <c r="B86" s="238" t="s">
        <v>517</v>
      </c>
      <c r="C86" s="9"/>
      <c r="D86" s="9"/>
      <c r="E86" s="9"/>
      <c r="F86" s="9"/>
      <c r="G86" s="9"/>
      <c r="H86" s="9"/>
      <c r="I86" s="357"/>
      <c r="J86" s="358"/>
      <c r="K86" s="17">
        <f>SUM(C86:J86)</f>
        <v>0</v>
      </c>
    </row>
    <row r="87" spans="1:11" x14ac:dyDescent="0.3">
      <c r="A87" s="118" t="s">
        <v>531</v>
      </c>
      <c r="B87" s="238" t="s">
        <v>518</v>
      </c>
      <c r="C87" s="9"/>
      <c r="D87" s="9"/>
      <c r="E87" s="9"/>
      <c r="F87" s="9"/>
      <c r="G87" s="9"/>
      <c r="H87" s="9"/>
      <c r="I87" s="357"/>
      <c r="J87" s="358"/>
      <c r="K87" s="17">
        <f t="shared" ref="K87:K96" si="14">SUM(C87:J87)</f>
        <v>0</v>
      </c>
    </row>
    <row r="88" spans="1:11" x14ac:dyDescent="0.3">
      <c r="A88" s="118" t="s">
        <v>532</v>
      </c>
      <c r="B88" s="238" t="s">
        <v>519</v>
      </c>
      <c r="C88" s="9"/>
      <c r="D88" s="9"/>
      <c r="E88" s="9"/>
      <c r="F88" s="9"/>
      <c r="G88" s="9"/>
      <c r="H88" s="9"/>
      <c r="I88" s="357"/>
      <c r="J88" s="358"/>
      <c r="K88" s="17">
        <f t="shared" si="14"/>
        <v>0</v>
      </c>
    </row>
    <row r="89" spans="1:11" x14ac:dyDescent="0.3">
      <c r="A89" s="118" t="s">
        <v>533</v>
      </c>
      <c r="B89" s="238" t="s">
        <v>520</v>
      </c>
      <c r="C89" s="9"/>
      <c r="D89" s="9"/>
      <c r="E89" s="9"/>
      <c r="F89" s="9"/>
      <c r="G89" s="9"/>
      <c r="H89" s="9"/>
      <c r="I89" s="357"/>
      <c r="J89" s="358"/>
      <c r="K89" s="17">
        <f t="shared" si="14"/>
        <v>0</v>
      </c>
    </row>
    <row r="90" spans="1:11" x14ac:dyDescent="0.3">
      <c r="A90" s="118" t="s">
        <v>534</v>
      </c>
      <c r="B90" s="238" t="s">
        <v>521</v>
      </c>
      <c r="C90" s="9"/>
      <c r="D90" s="9"/>
      <c r="E90" s="9"/>
      <c r="F90" s="9"/>
      <c r="G90" s="9"/>
      <c r="H90" s="9"/>
      <c r="I90" s="357"/>
      <c r="J90" s="358"/>
      <c r="K90" s="17">
        <f t="shared" si="14"/>
        <v>0</v>
      </c>
    </row>
    <row r="91" spans="1:11" x14ac:dyDescent="0.3">
      <c r="A91" s="118" t="s">
        <v>535</v>
      </c>
      <c r="B91" s="238" t="s">
        <v>522</v>
      </c>
      <c r="C91" s="9"/>
      <c r="D91" s="9"/>
      <c r="E91" s="9"/>
      <c r="F91" s="9"/>
      <c r="G91" s="9"/>
      <c r="H91" s="9"/>
      <c r="I91" s="357"/>
      <c r="J91" s="358"/>
      <c r="K91" s="17">
        <f t="shared" si="14"/>
        <v>0</v>
      </c>
    </row>
    <row r="92" spans="1:11" x14ac:dyDescent="0.3">
      <c r="A92" s="118" t="s">
        <v>529</v>
      </c>
      <c r="B92" s="238" t="s">
        <v>523</v>
      </c>
      <c r="C92" s="9"/>
      <c r="D92" s="9"/>
      <c r="E92" s="9"/>
      <c r="F92" s="9"/>
      <c r="G92" s="9"/>
      <c r="H92" s="9"/>
      <c r="I92" s="357"/>
      <c r="J92" s="358"/>
      <c r="K92" s="17">
        <f t="shared" si="14"/>
        <v>0</v>
      </c>
    </row>
    <row r="93" spans="1:11" x14ac:dyDescent="0.3">
      <c r="A93" s="118" t="s">
        <v>536</v>
      </c>
      <c r="B93" s="238" t="s">
        <v>524</v>
      </c>
      <c r="C93" s="9"/>
      <c r="D93" s="9"/>
      <c r="E93" s="9"/>
      <c r="F93" s="9"/>
      <c r="G93" s="9"/>
      <c r="H93" s="9"/>
      <c r="I93" s="357"/>
      <c r="J93" s="358"/>
      <c r="K93" s="17">
        <f t="shared" si="14"/>
        <v>0</v>
      </c>
    </row>
    <row r="94" spans="1:11" x14ac:dyDescent="0.3">
      <c r="A94" s="118" t="s">
        <v>537</v>
      </c>
      <c r="B94" s="238" t="s">
        <v>525</v>
      </c>
      <c r="C94" s="9"/>
      <c r="D94" s="9"/>
      <c r="E94" s="9"/>
      <c r="F94" s="9"/>
      <c r="G94" s="9"/>
      <c r="H94" s="9"/>
      <c r="I94" s="357"/>
      <c r="J94" s="358"/>
      <c r="K94" s="17">
        <f t="shared" si="14"/>
        <v>0</v>
      </c>
    </row>
    <row r="95" spans="1:11" x14ac:dyDescent="0.3">
      <c r="A95" s="118" t="s">
        <v>538</v>
      </c>
      <c r="B95" s="238" t="s">
        <v>526</v>
      </c>
      <c r="C95" s="9"/>
      <c r="D95" s="9"/>
      <c r="E95" s="9"/>
      <c r="F95" s="9"/>
      <c r="G95" s="9"/>
      <c r="H95" s="9"/>
      <c r="I95" s="357"/>
      <c r="J95" s="358"/>
      <c r="K95" s="17">
        <f t="shared" si="14"/>
        <v>0</v>
      </c>
    </row>
    <row r="96" spans="1:11" x14ac:dyDescent="0.3">
      <c r="A96" s="118" t="s">
        <v>528</v>
      </c>
      <c r="B96" s="238" t="s">
        <v>527</v>
      </c>
      <c r="C96" s="9">
        <v>549</v>
      </c>
      <c r="D96" s="9">
        <v>366</v>
      </c>
      <c r="E96" s="9"/>
      <c r="F96" s="9"/>
      <c r="G96" s="9">
        <v>142</v>
      </c>
      <c r="H96" s="9">
        <v>237</v>
      </c>
      <c r="I96" s="357"/>
      <c r="J96" s="358"/>
      <c r="K96" s="17">
        <f t="shared" si="14"/>
        <v>1294</v>
      </c>
    </row>
    <row r="97" spans="1:11" x14ac:dyDescent="0.3">
      <c r="A97" s="239" t="s">
        <v>93</v>
      </c>
      <c r="B97" s="352" t="s">
        <v>94</v>
      </c>
      <c r="C97" s="12">
        <f>SUM(C86:C96)</f>
        <v>549</v>
      </c>
      <c r="D97" s="12">
        <f t="shared" ref="D97:J97" si="15">SUM(D86:D96)</f>
        <v>366</v>
      </c>
      <c r="E97" s="12">
        <f t="shared" si="15"/>
        <v>0</v>
      </c>
      <c r="F97" s="12">
        <f t="shared" si="15"/>
        <v>0</v>
      </c>
      <c r="G97" s="12">
        <f t="shared" si="15"/>
        <v>142</v>
      </c>
      <c r="H97" s="12">
        <f t="shared" si="15"/>
        <v>237</v>
      </c>
      <c r="I97" s="12">
        <f t="shared" si="15"/>
        <v>0</v>
      </c>
      <c r="J97" s="12">
        <f t="shared" si="15"/>
        <v>0</v>
      </c>
      <c r="K97" s="17">
        <f>SUM(K86:K96)</f>
        <v>1294</v>
      </c>
    </row>
    <row r="98" spans="1:11" x14ac:dyDescent="0.3">
      <c r="A98" s="359" t="s">
        <v>694</v>
      </c>
      <c r="B98" s="360" t="s">
        <v>94</v>
      </c>
      <c r="C98" s="357">
        <v>258</v>
      </c>
      <c r="D98" s="357">
        <v>144</v>
      </c>
      <c r="E98" s="357"/>
      <c r="F98" s="357"/>
      <c r="G98" s="357">
        <v>82</v>
      </c>
      <c r="H98" s="357">
        <v>104</v>
      </c>
      <c r="I98" s="357"/>
      <c r="J98" s="357"/>
      <c r="K98" s="19">
        <f t="shared" ref="K98:K99" si="16">SUM(C98:J98)</f>
        <v>588</v>
      </c>
    </row>
    <row r="99" spans="1:11" x14ac:dyDescent="0.3">
      <c r="A99" s="359" t="s">
        <v>695</v>
      </c>
      <c r="B99" s="360" t="s">
        <v>94</v>
      </c>
      <c r="C99" s="361">
        <v>25</v>
      </c>
      <c r="D99" s="361">
        <v>11</v>
      </c>
      <c r="E99" s="361"/>
      <c r="F99" s="361"/>
      <c r="G99" s="361">
        <v>6</v>
      </c>
      <c r="H99" s="361">
        <v>5</v>
      </c>
      <c r="I99" s="361"/>
      <c r="J99" s="361"/>
      <c r="K99" s="19">
        <f t="shared" si="16"/>
        <v>47</v>
      </c>
    </row>
    <row r="100" spans="1:11" x14ac:dyDescent="0.3">
      <c r="A100" s="120" t="s">
        <v>682</v>
      </c>
      <c r="B100" s="240"/>
      <c r="C100" s="570"/>
      <c r="D100" s="571"/>
      <c r="E100" s="571"/>
      <c r="F100" s="571"/>
      <c r="G100" s="571"/>
      <c r="H100" s="571"/>
      <c r="I100" s="571"/>
      <c r="J100" s="571"/>
      <c r="K100" s="572"/>
    </row>
    <row r="101" spans="1:11" x14ac:dyDescent="0.3">
      <c r="A101" s="236" t="s">
        <v>516</v>
      </c>
      <c r="B101" s="237" t="s">
        <v>515</v>
      </c>
      <c r="C101" s="567"/>
      <c r="D101" s="568"/>
      <c r="E101" s="568"/>
      <c r="F101" s="568"/>
      <c r="G101" s="568"/>
      <c r="H101" s="568"/>
      <c r="I101" s="568"/>
      <c r="J101" s="568"/>
      <c r="K101" s="569"/>
    </row>
    <row r="102" spans="1:11" x14ac:dyDescent="0.3">
      <c r="A102" s="118" t="s">
        <v>530</v>
      </c>
      <c r="B102" s="238" t="s">
        <v>517</v>
      </c>
      <c r="C102" s="9"/>
      <c r="D102" s="9"/>
      <c r="E102" s="9"/>
      <c r="F102" s="9"/>
      <c r="G102" s="9"/>
      <c r="H102" s="9"/>
      <c r="I102" s="357"/>
      <c r="J102" s="358"/>
      <c r="K102" s="17">
        <f>SUM(C102:J102)</f>
        <v>0</v>
      </c>
    </row>
    <row r="103" spans="1:11" x14ac:dyDescent="0.3">
      <c r="A103" s="118" t="s">
        <v>531</v>
      </c>
      <c r="B103" s="238" t="s">
        <v>518</v>
      </c>
      <c r="C103" s="9"/>
      <c r="D103" s="9"/>
      <c r="E103" s="9"/>
      <c r="F103" s="9"/>
      <c r="G103" s="9"/>
      <c r="H103" s="9"/>
      <c r="I103" s="357"/>
      <c r="J103" s="358"/>
      <c r="K103" s="17">
        <f t="shared" ref="K103:K112" si="17">SUM(C103:J103)</f>
        <v>0</v>
      </c>
    </row>
    <row r="104" spans="1:11" x14ac:dyDescent="0.3">
      <c r="A104" s="118" t="s">
        <v>532</v>
      </c>
      <c r="B104" s="238" t="s">
        <v>519</v>
      </c>
      <c r="C104" s="9"/>
      <c r="D104" s="9"/>
      <c r="E104" s="9"/>
      <c r="F104" s="9"/>
      <c r="G104" s="9"/>
      <c r="H104" s="9"/>
      <c r="I104" s="357"/>
      <c r="J104" s="358"/>
      <c r="K104" s="17">
        <f t="shared" si="17"/>
        <v>0</v>
      </c>
    </row>
    <row r="105" spans="1:11" x14ac:dyDescent="0.3">
      <c r="A105" s="118" t="s">
        <v>533</v>
      </c>
      <c r="B105" s="238" t="s">
        <v>520</v>
      </c>
      <c r="C105" s="9"/>
      <c r="D105" s="9"/>
      <c r="E105" s="9"/>
      <c r="F105" s="9"/>
      <c r="G105" s="9"/>
      <c r="H105" s="9"/>
      <c r="I105" s="357"/>
      <c r="J105" s="358"/>
      <c r="K105" s="17">
        <f t="shared" si="17"/>
        <v>0</v>
      </c>
    </row>
    <row r="106" spans="1:11" x14ac:dyDescent="0.3">
      <c r="A106" s="118" t="s">
        <v>534</v>
      </c>
      <c r="B106" s="238" t="s">
        <v>521</v>
      </c>
      <c r="C106" s="9"/>
      <c r="D106" s="9"/>
      <c r="E106" s="9"/>
      <c r="F106" s="9"/>
      <c r="G106" s="9"/>
      <c r="H106" s="9"/>
      <c r="I106" s="357"/>
      <c r="J106" s="358"/>
      <c r="K106" s="17">
        <f t="shared" si="17"/>
        <v>0</v>
      </c>
    </row>
    <row r="107" spans="1:11" x14ac:dyDescent="0.3">
      <c r="A107" s="118" t="s">
        <v>535</v>
      </c>
      <c r="B107" s="238" t="s">
        <v>522</v>
      </c>
      <c r="C107" s="9"/>
      <c r="D107" s="9"/>
      <c r="E107" s="9"/>
      <c r="F107" s="9"/>
      <c r="G107" s="9"/>
      <c r="H107" s="9"/>
      <c r="I107" s="357"/>
      <c r="J107" s="358"/>
      <c r="K107" s="17">
        <f t="shared" si="17"/>
        <v>0</v>
      </c>
    </row>
    <row r="108" spans="1:11" x14ac:dyDescent="0.3">
      <c r="A108" s="118" t="s">
        <v>529</v>
      </c>
      <c r="B108" s="238" t="s">
        <v>523</v>
      </c>
      <c r="C108" s="9"/>
      <c r="D108" s="9"/>
      <c r="E108" s="9"/>
      <c r="F108" s="9"/>
      <c r="G108" s="9"/>
      <c r="H108" s="9"/>
      <c r="I108" s="357"/>
      <c r="J108" s="358"/>
      <c r="K108" s="17">
        <f t="shared" si="17"/>
        <v>0</v>
      </c>
    </row>
    <row r="109" spans="1:11" x14ac:dyDescent="0.3">
      <c r="A109" s="118" t="s">
        <v>536</v>
      </c>
      <c r="B109" s="238" t="s">
        <v>524</v>
      </c>
      <c r="C109" s="9"/>
      <c r="D109" s="9"/>
      <c r="E109" s="9"/>
      <c r="F109" s="9"/>
      <c r="G109" s="9"/>
      <c r="H109" s="9"/>
      <c r="I109" s="357">
        <v>37</v>
      </c>
      <c r="J109" s="358">
        <v>17</v>
      </c>
      <c r="K109" s="17">
        <f t="shared" si="17"/>
        <v>54</v>
      </c>
    </row>
    <row r="110" spans="1:11" x14ac:dyDescent="0.3">
      <c r="A110" s="118" t="s">
        <v>537</v>
      </c>
      <c r="B110" s="238" t="s">
        <v>525</v>
      </c>
      <c r="C110" s="9"/>
      <c r="D110" s="9"/>
      <c r="E110" s="9"/>
      <c r="F110" s="9"/>
      <c r="G110" s="9"/>
      <c r="H110" s="9"/>
      <c r="I110" s="357"/>
      <c r="J110" s="358"/>
      <c r="K110" s="17">
        <f t="shared" si="17"/>
        <v>0</v>
      </c>
    </row>
    <row r="111" spans="1:11" x14ac:dyDescent="0.3">
      <c r="A111" s="118" t="s">
        <v>538</v>
      </c>
      <c r="B111" s="238" t="s">
        <v>526</v>
      </c>
      <c r="C111" s="9"/>
      <c r="D111" s="9"/>
      <c r="E111" s="9"/>
      <c r="F111" s="9"/>
      <c r="G111" s="9"/>
      <c r="H111" s="9"/>
      <c r="I111" s="357"/>
      <c r="J111" s="358"/>
      <c r="K111" s="17">
        <f t="shared" si="17"/>
        <v>0</v>
      </c>
    </row>
    <row r="112" spans="1:11" x14ac:dyDescent="0.3">
      <c r="A112" s="118" t="s">
        <v>528</v>
      </c>
      <c r="B112" s="238" t="s">
        <v>527</v>
      </c>
      <c r="C112" s="9"/>
      <c r="D112" s="9"/>
      <c r="E112" s="9"/>
      <c r="F112" s="9"/>
      <c r="G112" s="9"/>
      <c r="H112" s="9"/>
      <c r="I112" s="357"/>
      <c r="J112" s="358"/>
      <c r="K112" s="17">
        <f t="shared" si="17"/>
        <v>0</v>
      </c>
    </row>
    <row r="113" spans="1:11" x14ac:dyDescent="0.3">
      <c r="A113" s="239" t="s">
        <v>93</v>
      </c>
      <c r="B113" s="352" t="s">
        <v>94</v>
      </c>
      <c r="C113" s="12">
        <f>SUM(C102:C112)</f>
        <v>0</v>
      </c>
      <c r="D113" s="12">
        <f t="shared" ref="D113:J113" si="18">SUM(D102:D112)</f>
        <v>0</v>
      </c>
      <c r="E113" s="12">
        <f t="shared" si="18"/>
        <v>0</v>
      </c>
      <c r="F113" s="12">
        <f t="shared" si="18"/>
        <v>0</v>
      </c>
      <c r="G113" s="12">
        <f t="shared" si="18"/>
        <v>0</v>
      </c>
      <c r="H113" s="12">
        <f t="shared" si="18"/>
        <v>0</v>
      </c>
      <c r="I113" s="12">
        <f t="shared" si="18"/>
        <v>37</v>
      </c>
      <c r="J113" s="12">
        <f t="shared" si="18"/>
        <v>17</v>
      </c>
      <c r="K113" s="17">
        <f>SUM(K102:K112)</f>
        <v>54</v>
      </c>
    </row>
    <row r="114" spans="1:11" x14ac:dyDescent="0.3">
      <c r="A114" s="359" t="s">
        <v>696</v>
      </c>
      <c r="B114" s="360" t="s">
        <v>94</v>
      </c>
      <c r="C114" s="361"/>
      <c r="D114" s="361"/>
      <c r="E114" s="361"/>
      <c r="F114" s="361"/>
      <c r="G114" s="361"/>
      <c r="H114" s="361"/>
      <c r="I114" s="361">
        <v>19</v>
      </c>
      <c r="J114" s="361">
        <v>5</v>
      </c>
      <c r="K114" s="19">
        <f t="shared" ref="K114:K115" si="19">SUM(C114:J114)</f>
        <v>24</v>
      </c>
    </row>
    <row r="115" spans="1:11" x14ac:dyDescent="0.3">
      <c r="A115" s="359" t="s">
        <v>697</v>
      </c>
      <c r="B115" s="360" t="s">
        <v>94</v>
      </c>
      <c r="C115" s="361"/>
      <c r="D115" s="361"/>
      <c r="E115" s="361"/>
      <c r="F115" s="361"/>
      <c r="G115" s="361"/>
      <c r="H115" s="361"/>
      <c r="I115" s="361">
        <v>16</v>
      </c>
      <c r="J115" s="361">
        <v>4</v>
      </c>
      <c r="K115" s="19">
        <f t="shared" si="19"/>
        <v>20</v>
      </c>
    </row>
    <row r="116" spans="1:11" x14ac:dyDescent="0.3">
      <c r="A116" s="120" t="s">
        <v>715</v>
      </c>
      <c r="B116" s="240"/>
      <c r="C116" s="570"/>
      <c r="D116" s="571"/>
      <c r="E116" s="571"/>
      <c r="F116" s="571"/>
      <c r="G116" s="571"/>
      <c r="H116" s="571"/>
      <c r="I116" s="571"/>
      <c r="J116" s="571"/>
      <c r="K116" s="572"/>
    </row>
    <row r="117" spans="1:11" x14ac:dyDescent="0.3">
      <c r="A117" s="236" t="s">
        <v>516</v>
      </c>
      <c r="B117" s="237" t="s">
        <v>515</v>
      </c>
      <c r="C117" s="567"/>
      <c r="D117" s="568"/>
      <c r="E117" s="568"/>
      <c r="F117" s="568"/>
      <c r="G117" s="568"/>
      <c r="H117" s="568"/>
      <c r="I117" s="568"/>
      <c r="J117" s="568"/>
      <c r="K117" s="569"/>
    </row>
    <row r="118" spans="1:11" x14ac:dyDescent="0.3">
      <c r="A118" s="118" t="s">
        <v>530</v>
      </c>
      <c r="B118" s="238" t="s">
        <v>517</v>
      </c>
      <c r="C118" s="98">
        <f t="shared" ref="C118:J119" si="20">SUM(C6,C22,C38,C54,C70,C86,C102)</f>
        <v>0</v>
      </c>
      <c r="D118" s="98">
        <f t="shared" si="20"/>
        <v>0</v>
      </c>
      <c r="E118" s="98">
        <f t="shared" si="20"/>
        <v>0</v>
      </c>
      <c r="F118" s="98">
        <f t="shared" si="20"/>
        <v>0</v>
      </c>
      <c r="G118" s="98">
        <f t="shared" si="20"/>
        <v>0</v>
      </c>
      <c r="H118" s="98">
        <f t="shared" si="20"/>
        <v>0</v>
      </c>
      <c r="I118" s="98">
        <f t="shared" si="20"/>
        <v>0</v>
      </c>
      <c r="J118" s="98">
        <f t="shared" si="20"/>
        <v>0</v>
      </c>
      <c r="K118" s="108">
        <f>SUM(C118:J118)</f>
        <v>0</v>
      </c>
    </row>
    <row r="119" spans="1:11" x14ac:dyDescent="0.3">
      <c r="A119" s="118" t="s">
        <v>531</v>
      </c>
      <c r="B119" s="238" t="s">
        <v>518</v>
      </c>
      <c r="C119" s="98">
        <f>SUM(C7,C23,C39,C55,C71,C87,C103,)</f>
        <v>571</v>
      </c>
      <c r="D119" s="98">
        <f t="shared" si="20"/>
        <v>194</v>
      </c>
      <c r="E119" s="98">
        <f t="shared" si="20"/>
        <v>228</v>
      </c>
      <c r="F119" s="98">
        <f t="shared" si="20"/>
        <v>0</v>
      </c>
      <c r="G119" s="98">
        <f t="shared" si="20"/>
        <v>74</v>
      </c>
      <c r="H119" s="98">
        <f t="shared" si="20"/>
        <v>137</v>
      </c>
      <c r="I119" s="347">
        <f t="shared" si="20"/>
        <v>5</v>
      </c>
      <c r="J119" s="348">
        <f t="shared" si="20"/>
        <v>4</v>
      </c>
      <c r="K119" s="108">
        <f t="shared" ref="K119:K128" si="21">SUM(C119:J119)</f>
        <v>1213</v>
      </c>
    </row>
    <row r="120" spans="1:11" x14ac:dyDescent="0.3">
      <c r="A120" s="118" t="s">
        <v>532</v>
      </c>
      <c r="B120" s="238" t="s">
        <v>519</v>
      </c>
      <c r="C120" s="98">
        <f t="shared" ref="C120:J131" si="22">SUM(C8,C24,C40,C56,C72,C88,C104)</f>
        <v>727</v>
      </c>
      <c r="D120" s="98">
        <f t="shared" si="22"/>
        <v>242</v>
      </c>
      <c r="E120" s="98">
        <f t="shared" si="22"/>
        <v>0</v>
      </c>
      <c r="F120" s="98">
        <f t="shared" si="22"/>
        <v>0</v>
      </c>
      <c r="G120" s="98">
        <f t="shared" si="22"/>
        <v>179</v>
      </c>
      <c r="H120" s="98">
        <f t="shared" si="22"/>
        <v>23</v>
      </c>
      <c r="I120" s="347">
        <f>SUM(I8,I24,I40,I56,I72,I88,I104,)</f>
        <v>13</v>
      </c>
      <c r="J120" s="348">
        <f>SUM(J8,J24,J40,J56,J72,J88,J104)</f>
        <v>8</v>
      </c>
      <c r="K120" s="108">
        <f t="shared" si="21"/>
        <v>1192</v>
      </c>
    </row>
    <row r="121" spans="1:11" x14ac:dyDescent="0.3">
      <c r="A121" s="118" t="s">
        <v>533</v>
      </c>
      <c r="B121" s="238" t="s">
        <v>520</v>
      </c>
      <c r="C121" s="98">
        <f t="shared" si="22"/>
        <v>154</v>
      </c>
      <c r="D121" s="98">
        <f t="shared" si="22"/>
        <v>105</v>
      </c>
      <c r="E121" s="98">
        <f t="shared" si="22"/>
        <v>0</v>
      </c>
      <c r="F121" s="98">
        <f t="shared" si="22"/>
        <v>0</v>
      </c>
      <c r="G121" s="98">
        <f t="shared" si="22"/>
        <v>93</v>
      </c>
      <c r="H121" s="98">
        <f t="shared" si="22"/>
        <v>93</v>
      </c>
      <c r="I121" s="347">
        <f t="shared" si="22"/>
        <v>0</v>
      </c>
      <c r="J121" s="348">
        <f>SUM(J9,J25,J41,J57,J73,J89,J105)</f>
        <v>0</v>
      </c>
      <c r="K121" s="108">
        <f t="shared" si="21"/>
        <v>445</v>
      </c>
    </row>
    <row r="122" spans="1:11" x14ac:dyDescent="0.3">
      <c r="A122" s="118" t="s">
        <v>534</v>
      </c>
      <c r="B122" s="238" t="s">
        <v>521</v>
      </c>
      <c r="C122" s="98">
        <f>SUM(C10,C26,C42,C58,C74,C90,C106)</f>
        <v>1012</v>
      </c>
      <c r="D122" s="98">
        <f t="shared" si="22"/>
        <v>212</v>
      </c>
      <c r="E122" s="98">
        <f t="shared" si="22"/>
        <v>0</v>
      </c>
      <c r="F122" s="98">
        <f t="shared" si="22"/>
        <v>0</v>
      </c>
      <c r="G122" s="98">
        <f t="shared" si="22"/>
        <v>336</v>
      </c>
      <c r="H122" s="98">
        <f t="shared" si="22"/>
        <v>357</v>
      </c>
      <c r="I122" s="347">
        <f t="shared" si="22"/>
        <v>47</v>
      </c>
      <c r="J122" s="348">
        <f>SUM(J10,J26,J42,J58,J74,J90,J106)</f>
        <v>56</v>
      </c>
      <c r="K122" s="108">
        <f t="shared" si="21"/>
        <v>2020</v>
      </c>
    </row>
    <row r="123" spans="1:11" x14ac:dyDescent="0.3">
      <c r="A123" s="118" t="s">
        <v>535</v>
      </c>
      <c r="B123" s="238" t="s">
        <v>522</v>
      </c>
      <c r="C123" s="98">
        <f t="shared" si="22"/>
        <v>0</v>
      </c>
      <c r="D123" s="98">
        <f t="shared" si="22"/>
        <v>0</v>
      </c>
      <c r="E123" s="98">
        <f t="shared" si="22"/>
        <v>0</v>
      </c>
      <c r="F123" s="98">
        <f t="shared" si="22"/>
        <v>0</v>
      </c>
      <c r="G123" s="98">
        <f t="shared" si="22"/>
        <v>29</v>
      </c>
      <c r="H123" s="98">
        <f t="shared" si="22"/>
        <v>28</v>
      </c>
      <c r="I123" s="347">
        <f t="shared" si="22"/>
        <v>23</v>
      </c>
      <c r="J123" s="348">
        <f>SUM(J11,J27,J43,J59,J75,J91,J107)</f>
        <v>4</v>
      </c>
      <c r="K123" s="108">
        <f t="shared" si="21"/>
        <v>84</v>
      </c>
    </row>
    <row r="124" spans="1:11" x14ac:dyDescent="0.3">
      <c r="A124" s="118" t="s">
        <v>529</v>
      </c>
      <c r="B124" s="238" t="s">
        <v>523</v>
      </c>
      <c r="C124" s="98">
        <f t="shared" si="22"/>
        <v>450</v>
      </c>
      <c r="D124" s="98">
        <f t="shared" si="22"/>
        <v>105</v>
      </c>
      <c r="E124" s="98">
        <f t="shared" ref="E124" si="23">SUM(E12,E28)</f>
        <v>0</v>
      </c>
      <c r="F124" s="98">
        <f>SUM(F12,F28,F44,F60,F76,F92,F108)</f>
        <v>0</v>
      </c>
      <c r="G124" s="98">
        <f>SUM(G12,G28,G44,G60,G76,G92,G108)</f>
        <v>118</v>
      </c>
      <c r="H124" s="98">
        <f>SUM(H12,H28,H44,H60,H76,H92,H108)</f>
        <v>146</v>
      </c>
      <c r="I124" s="347">
        <f t="shared" si="22"/>
        <v>31</v>
      </c>
      <c r="J124" s="348">
        <f>SUM(J12,J28,J44,J60,J76,J92,J108,)</f>
        <v>28</v>
      </c>
      <c r="K124" s="108">
        <f t="shared" si="21"/>
        <v>878</v>
      </c>
    </row>
    <row r="125" spans="1:11" x14ac:dyDescent="0.3">
      <c r="A125" s="118" t="s">
        <v>536</v>
      </c>
      <c r="B125" s="238" t="s">
        <v>524</v>
      </c>
      <c r="C125" s="98">
        <f t="shared" si="22"/>
        <v>756</v>
      </c>
      <c r="D125" s="98">
        <f t="shared" si="22"/>
        <v>298</v>
      </c>
      <c r="E125" s="98">
        <f t="shared" si="22"/>
        <v>0</v>
      </c>
      <c r="F125" s="98">
        <f t="shared" si="22"/>
        <v>0</v>
      </c>
      <c r="G125" s="98">
        <f t="shared" si="22"/>
        <v>174</v>
      </c>
      <c r="H125" s="98">
        <f>SUM(H13,H29,H45,H61,H77,H93,H109,)</f>
        <v>106</v>
      </c>
      <c r="I125" s="347">
        <f t="shared" si="22"/>
        <v>88</v>
      </c>
      <c r="J125" s="348">
        <f t="shared" si="22"/>
        <v>54</v>
      </c>
      <c r="K125" s="108">
        <f>SUM(C125:J125)</f>
        <v>1476</v>
      </c>
    </row>
    <row r="126" spans="1:11" x14ac:dyDescent="0.3">
      <c r="A126" s="118" t="s">
        <v>537</v>
      </c>
      <c r="B126" s="238" t="s">
        <v>525</v>
      </c>
      <c r="C126" s="98">
        <f t="shared" si="22"/>
        <v>0</v>
      </c>
      <c r="D126" s="98">
        <f t="shared" si="22"/>
        <v>0</v>
      </c>
      <c r="E126" s="98">
        <f t="shared" si="22"/>
        <v>0</v>
      </c>
      <c r="F126" s="98">
        <f t="shared" si="22"/>
        <v>0</v>
      </c>
      <c r="G126" s="98">
        <f t="shared" si="22"/>
        <v>0</v>
      </c>
      <c r="H126" s="98">
        <f t="shared" si="22"/>
        <v>0</v>
      </c>
      <c r="I126" s="347">
        <f t="shared" si="22"/>
        <v>0</v>
      </c>
      <c r="J126" s="348">
        <f t="shared" si="22"/>
        <v>0</v>
      </c>
      <c r="K126" s="108">
        <f t="shared" si="21"/>
        <v>0</v>
      </c>
    </row>
    <row r="127" spans="1:11" x14ac:dyDescent="0.3">
      <c r="A127" s="118" t="s">
        <v>538</v>
      </c>
      <c r="B127" s="238" t="s">
        <v>526</v>
      </c>
      <c r="C127" s="109">
        <f t="shared" si="22"/>
        <v>0</v>
      </c>
      <c r="D127" s="109">
        <f t="shared" si="22"/>
        <v>0</v>
      </c>
      <c r="E127" s="109">
        <f t="shared" si="22"/>
        <v>0</v>
      </c>
      <c r="F127" s="109">
        <f t="shared" si="22"/>
        <v>0</v>
      </c>
      <c r="G127" s="109">
        <f t="shared" si="22"/>
        <v>0</v>
      </c>
      <c r="H127" s="109">
        <f t="shared" si="22"/>
        <v>0</v>
      </c>
      <c r="I127" s="349">
        <f t="shared" si="22"/>
        <v>0</v>
      </c>
      <c r="J127" s="350">
        <f t="shared" si="22"/>
        <v>0</v>
      </c>
      <c r="K127" s="110">
        <f t="shared" si="21"/>
        <v>0</v>
      </c>
    </row>
    <row r="128" spans="1:11" ht="14.4" thickBot="1" x14ac:dyDescent="0.35">
      <c r="A128" s="118" t="s">
        <v>528</v>
      </c>
      <c r="B128" s="238" t="s">
        <v>527</v>
      </c>
      <c r="C128" s="98">
        <f t="shared" si="22"/>
        <v>701</v>
      </c>
      <c r="D128" s="98">
        <f t="shared" si="22"/>
        <v>429</v>
      </c>
      <c r="E128" s="98">
        <f t="shared" si="22"/>
        <v>0</v>
      </c>
      <c r="F128" s="98">
        <f t="shared" si="22"/>
        <v>0</v>
      </c>
      <c r="G128" s="98">
        <f t="shared" si="22"/>
        <v>191</v>
      </c>
      <c r="H128" s="98">
        <f t="shared" si="22"/>
        <v>304</v>
      </c>
      <c r="I128" s="347">
        <f t="shared" si="22"/>
        <v>0</v>
      </c>
      <c r="J128" s="348">
        <f t="shared" si="22"/>
        <v>0</v>
      </c>
      <c r="K128" s="108">
        <f t="shared" si="21"/>
        <v>1625</v>
      </c>
    </row>
    <row r="129" spans="1:11" x14ac:dyDescent="0.3">
      <c r="A129" s="166" t="s">
        <v>95</v>
      </c>
      <c r="B129" s="362" t="s">
        <v>94</v>
      </c>
      <c r="C129" s="167">
        <f t="shared" si="22"/>
        <v>4371</v>
      </c>
      <c r="D129" s="167">
        <f t="shared" si="22"/>
        <v>1585</v>
      </c>
      <c r="E129" s="167">
        <f t="shared" si="22"/>
        <v>228</v>
      </c>
      <c r="F129" s="167">
        <f t="shared" si="22"/>
        <v>0</v>
      </c>
      <c r="G129" s="167">
        <f t="shared" si="22"/>
        <v>1194</v>
      </c>
      <c r="H129" s="167">
        <f t="shared" si="22"/>
        <v>1194</v>
      </c>
      <c r="I129" s="167">
        <f t="shared" si="22"/>
        <v>207</v>
      </c>
      <c r="J129" s="168">
        <f t="shared" si="22"/>
        <v>154</v>
      </c>
      <c r="K129" s="169">
        <f>SUM(K118:K128)</f>
        <v>8933</v>
      </c>
    </row>
    <row r="130" spans="1:11" x14ac:dyDescent="0.3">
      <c r="A130" s="356" t="s">
        <v>79</v>
      </c>
      <c r="B130" s="363" t="s">
        <v>94</v>
      </c>
      <c r="C130" s="357">
        <f t="shared" si="22"/>
        <v>2426</v>
      </c>
      <c r="D130" s="357">
        <f t="shared" si="22"/>
        <v>918</v>
      </c>
      <c r="E130" s="357">
        <f t="shared" si="22"/>
        <v>221</v>
      </c>
      <c r="F130" s="357">
        <f t="shared" si="22"/>
        <v>0</v>
      </c>
      <c r="G130" s="357">
        <f t="shared" si="22"/>
        <v>622</v>
      </c>
      <c r="H130" s="357">
        <f t="shared" si="22"/>
        <v>676</v>
      </c>
      <c r="I130" s="357">
        <f t="shared" si="22"/>
        <v>103</v>
      </c>
      <c r="J130" s="357">
        <f t="shared" si="22"/>
        <v>59</v>
      </c>
      <c r="K130" s="17">
        <f t="shared" ref="K130:K131" si="24">SUM(C130:J130)</f>
        <v>5025</v>
      </c>
    </row>
    <row r="131" spans="1:11" ht="14.4" thickBot="1" x14ac:dyDescent="0.35">
      <c r="A131" s="364" t="s">
        <v>80</v>
      </c>
      <c r="B131" s="365" t="s">
        <v>94</v>
      </c>
      <c r="C131" s="366">
        <f t="shared" si="22"/>
        <v>571</v>
      </c>
      <c r="D131" s="366">
        <f t="shared" si="22"/>
        <v>90</v>
      </c>
      <c r="E131" s="366">
        <f t="shared" si="22"/>
        <v>0</v>
      </c>
      <c r="F131" s="366">
        <f t="shared" si="22"/>
        <v>0</v>
      </c>
      <c r="G131" s="366">
        <f t="shared" si="22"/>
        <v>240</v>
      </c>
      <c r="H131" s="366">
        <f t="shared" si="22"/>
        <v>85</v>
      </c>
      <c r="I131" s="366">
        <f t="shared" si="22"/>
        <v>80</v>
      </c>
      <c r="J131" s="366">
        <f t="shared" si="22"/>
        <v>63</v>
      </c>
      <c r="K131" s="18">
        <f t="shared" si="24"/>
        <v>1129</v>
      </c>
    </row>
  </sheetData>
  <mergeCells count="21">
    <mergeCell ref="C37:K37"/>
    <mergeCell ref="C52:K52"/>
    <mergeCell ref="C53:K53"/>
    <mergeCell ref="C4:K4"/>
    <mergeCell ref="C5:K5"/>
    <mergeCell ref="C20:K20"/>
    <mergeCell ref="C21:K21"/>
    <mergeCell ref="C36:K36"/>
    <mergeCell ref="I2:J2"/>
    <mergeCell ref="A1:K1"/>
    <mergeCell ref="C2:D2"/>
    <mergeCell ref="E2:F2"/>
    <mergeCell ref="G2:H2"/>
    <mergeCell ref="C101:K101"/>
    <mergeCell ref="C116:K116"/>
    <mergeCell ref="C117:K117"/>
    <mergeCell ref="C68:K68"/>
    <mergeCell ref="C69:K69"/>
    <mergeCell ref="C84:K84"/>
    <mergeCell ref="C85:K85"/>
    <mergeCell ref="C100:K100"/>
  </mergeCells>
  <pageMargins left="0.7" right="0.7" top="0.75" bottom="0.75" header="0.3" footer="0.3"/>
  <pageSetup paperSize="9" scale="77"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1">
    <pageSetUpPr fitToPage="1"/>
  </sheetPr>
  <dimension ref="A1:K87"/>
  <sheetViews>
    <sheetView workbookViewId="0">
      <selection activeCell="O24" sqref="O24"/>
    </sheetView>
  </sheetViews>
  <sheetFormatPr defaultColWidth="9.21875" defaultRowHeight="13.8" x14ac:dyDescent="0.3"/>
  <cols>
    <col min="1" max="1" width="47.77734375" style="2" customWidth="1"/>
    <col min="2" max="2" width="6.77734375" style="3" customWidth="1"/>
    <col min="3" max="3" width="8.21875" style="1" customWidth="1"/>
    <col min="4" max="4" width="6.77734375" style="1" customWidth="1"/>
    <col min="5" max="5" width="8.5546875" style="1" customWidth="1"/>
    <col min="6" max="6" width="7.44140625" style="1" customWidth="1"/>
    <col min="7" max="7" width="8.77734375" style="1" customWidth="1"/>
    <col min="8" max="8" width="7" style="1" customWidth="1"/>
    <col min="9" max="16384" width="9.21875" style="1"/>
  </cols>
  <sheetData>
    <row r="1" spans="1:11" ht="33.75" customHeight="1" x14ac:dyDescent="0.3">
      <c r="A1" s="573" t="s">
        <v>483</v>
      </c>
      <c r="B1" s="574"/>
      <c r="C1" s="574"/>
      <c r="D1" s="574"/>
      <c r="E1" s="574"/>
      <c r="F1" s="574"/>
      <c r="G1" s="574"/>
      <c r="H1" s="574"/>
      <c r="I1" s="574"/>
      <c r="J1" s="574"/>
      <c r="K1" s="575"/>
    </row>
    <row r="2" spans="1:11" s="4" customFormat="1" ht="38.25" customHeight="1" x14ac:dyDescent="0.3">
      <c r="A2" s="13" t="s">
        <v>715</v>
      </c>
      <c r="B2" s="7"/>
      <c r="C2" s="576" t="s">
        <v>0</v>
      </c>
      <c r="D2" s="566"/>
      <c r="E2" s="576" t="s">
        <v>2</v>
      </c>
      <c r="F2" s="566"/>
      <c r="G2" s="576" t="s">
        <v>1</v>
      </c>
      <c r="H2" s="566"/>
      <c r="I2" s="548" t="s">
        <v>3</v>
      </c>
      <c r="J2" s="549"/>
      <c r="K2" s="317" t="s">
        <v>4</v>
      </c>
    </row>
    <row r="3" spans="1:11" s="4" customFormat="1" ht="13.5" customHeight="1" thickBot="1" x14ac:dyDescent="0.35">
      <c r="A3" s="37"/>
      <c r="B3" s="39"/>
      <c r="C3" s="40" t="s">
        <v>6</v>
      </c>
      <c r="D3" s="40" t="s">
        <v>7</v>
      </c>
      <c r="E3" s="40" t="s">
        <v>6</v>
      </c>
      <c r="F3" s="40" t="s">
        <v>7</v>
      </c>
      <c r="G3" s="40" t="s">
        <v>6</v>
      </c>
      <c r="H3" s="40" t="s">
        <v>7</v>
      </c>
      <c r="I3" s="355" t="s">
        <v>6</v>
      </c>
      <c r="J3" s="355" t="s">
        <v>7</v>
      </c>
      <c r="K3" s="35"/>
    </row>
    <row r="4" spans="1:11" s="5" customFormat="1" x14ac:dyDescent="0.3">
      <c r="A4" s="80" t="s">
        <v>677</v>
      </c>
      <c r="B4" s="38"/>
      <c r="C4" s="577"/>
      <c r="D4" s="578"/>
      <c r="E4" s="578"/>
      <c r="F4" s="578"/>
      <c r="G4" s="578"/>
      <c r="H4" s="578"/>
      <c r="I4" s="578"/>
      <c r="J4" s="578"/>
      <c r="K4" s="579"/>
    </row>
    <row r="5" spans="1:11" s="2" customFormat="1" x14ac:dyDescent="0.3">
      <c r="A5" s="236" t="s">
        <v>516</v>
      </c>
      <c r="B5" s="237" t="s">
        <v>515</v>
      </c>
      <c r="C5" s="567"/>
      <c r="D5" s="568"/>
      <c r="E5" s="568"/>
      <c r="F5" s="568"/>
      <c r="G5" s="568"/>
      <c r="H5" s="568"/>
      <c r="I5" s="568"/>
      <c r="J5" s="568"/>
      <c r="K5" s="569"/>
    </row>
    <row r="6" spans="1:11" x14ac:dyDescent="0.3">
      <c r="A6" s="118" t="s">
        <v>530</v>
      </c>
      <c r="B6" s="238" t="s">
        <v>517</v>
      </c>
      <c r="C6" s="9"/>
      <c r="D6" s="9"/>
      <c r="E6" s="9"/>
      <c r="F6" s="9"/>
      <c r="G6" s="9"/>
      <c r="H6" s="9"/>
      <c r="I6" s="357"/>
      <c r="J6" s="358"/>
      <c r="K6" s="17">
        <f>SUM(C6:J6)</f>
        <v>0</v>
      </c>
    </row>
    <row r="7" spans="1:11" x14ac:dyDescent="0.3">
      <c r="A7" s="118" t="s">
        <v>531</v>
      </c>
      <c r="B7" s="238" t="s">
        <v>518</v>
      </c>
      <c r="C7" s="9"/>
      <c r="D7" s="9"/>
      <c r="E7" s="9"/>
      <c r="F7" s="9"/>
      <c r="G7" s="9"/>
      <c r="H7" s="9"/>
      <c r="I7" s="357"/>
      <c r="J7" s="358"/>
      <c r="K7" s="17">
        <f t="shared" ref="K7:K16" si="0">SUM(C7:J7)</f>
        <v>0</v>
      </c>
    </row>
    <row r="8" spans="1:11" x14ac:dyDescent="0.3">
      <c r="A8" s="118" t="s">
        <v>532</v>
      </c>
      <c r="B8" s="238" t="s">
        <v>519</v>
      </c>
      <c r="C8" s="9"/>
      <c r="D8" s="9"/>
      <c r="E8" s="9"/>
      <c r="F8" s="9"/>
      <c r="G8" s="9"/>
      <c r="H8" s="9"/>
      <c r="I8" s="357"/>
      <c r="J8" s="358"/>
      <c r="K8" s="17">
        <f t="shared" si="0"/>
        <v>0</v>
      </c>
    </row>
    <row r="9" spans="1:11" x14ac:dyDescent="0.3">
      <c r="A9" s="118" t="s">
        <v>533</v>
      </c>
      <c r="B9" s="238" t="s">
        <v>520</v>
      </c>
      <c r="C9" s="9"/>
      <c r="D9" s="9"/>
      <c r="E9" s="9"/>
      <c r="F9" s="9"/>
      <c r="G9" s="9"/>
      <c r="H9" s="9"/>
      <c r="I9" s="357"/>
      <c r="J9" s="358"/>
      <c r="K9" s="17">
        <f t="shared" si="0"/>
        <v>0</v>
      </c>
    </row>
    <row r="10" spans="1:11" x14ac:dyDescent="0.3">
      <c r="A10" s="118" t="s">
        <v>534</v>
      </c>
      <c r="B10" s="238" t="s">
        <v>521</v>
      </c>
      <c r="C10" s="9"/>
      <c r="D10" s="9"/>
      <c r="E10" s="9"/>
      <c r="F10" s="9"/>
      <c r="G10" s="9"/>
      <c r="H10" s="9"/>
      <c r="I10" s="357"/>
      <c r="J10" s="358"/>
      <c r="K10" s="17">
        <f t="shared" si="0"/>
        <v>0</v>
      </c>
    </row>
    <row r="11" spans="1:11" x14ac:dyDescent="0.3">
      <c r="A11" s="118" t="s">
        <v>535</v>
      </c>
      <c r="B11" s="238" t="s">
        <v>522</v>
      </c>
      <c r="C11" s="9"/>
      <c r="D11" s="9"/>
      <c r="E11" s="9"/>
      <c r="F11" s="9"/>
      <c r="G11" s="9"/>
      <c r="H11" s="9"/>
      <c r="I11" s="357">
        <v>1</v>
      </c>
      <c r="J11" s="358">
        <v>2</v>
      </c>
      <c r="K11" s="17">
        <f t="shared" si="0"/>
        <v>3</v>
      </c>
    </row>
    <row r="12" spans="1:11" x14ac:dyDescent="0.3">
      <c r="A12" s="118" t="s">
        <v>529</v>
      </c>
      <c r="B12" s="238" t="s">
        <v>523</v>
      </c>
      <c r="C12" s="9"/>
      <c r="D12" s="9"/>
      <c r="E12" s="9"/>
      <c r="F12" s="9"/>
      <c r="G12" s="9"/>
      <c r="H12" s="9"/>
      <c r="I12" s="357"/>
      <c r="J12" s="358"/>
      <c r="K12" s="17">
        <f t="shared" si="0"/>
        <v>0</v>
      </c>
    </row>
    <row r="13" spans="1:11" x14ac:dyDescent="0.3">
      <c r="A13" s="118" t="s">
        <v>536</v>
      </c>
      <c r="B13" s="238" t="s">
        <v>524</v>
      </c>
      <c r="C13" s="9"/>
      <c r="D13" s="9"/>
      <c r="E13" s="9"/>
      <c r="F13" s="9"/>
      <c r="G13" s="9">
        <v>9</v>
      </c>
      <c r="H13" s="9">
        <v>0</v>
      </c>
      <c r="I13" s="357">
        <v>3</v>
      </c>
      <c r="J13" s="358">
        <v>4</v>
      </c>
      <c r="K13" s="17">
        <f t="shared" si="0"/>
        <v>16</v>
      </c>
    </row>
    <row r="14" spans="1:11" x14ac:dyDescent="0.3">
      <c r="A14" s="118" t="s">
        <v>537</v>
      </c>
      <c r="B14" s="238" t="s">
        <v>525</v>
      </c>
      <c r="C14" s="9"/>
      <c r="D14" s="9"/>
      <c r="E14" s="9"/>
      <c r="F14" s="9"/>
      <c r="G14" s="9"/>
      <c r="H14" s="9"/>
      <c r="I14" s="357"/>
      <c r="J14" s="358"/>
      <c r="K14" s="17">
        <f t="shared" si="0"/>
        <v>0</v>
      </c>
    </row>
    <row r="15" spans="1:11" x14ac:dyDescent="0.3">
      <c r="A15" s="118" t="s">
        <v>538</v>
      </c>
      <c r="B15" s="238" t="s">
        <v>526</v>
      </c>
      <c r="C15" s="9"/>
      <c r="D15" s="9"/>
      <c r="E15" s="9"/>
      <c r="F15" s="9"/>
      <c r="G15" s="9"/>
      <c r="H15" s="9"/>
      <c r="I15" s="357"/>
      <c r="J15" s="358"/>
      <c r="K15" s="17">
        <f t="shared" si="0"/>
        <v>0</v>
      </c>
    </row>
    <row r="16" spans="1:11" x14ac:dyDescent="0.3">
      <c r="A16" s="118" t="s">
        <v>528</v>
      </c>
      <c r="B16" s="238" t="s">
        <v>527</v>
      </c>
      <c r="C16" s="9"/>
      <c r="D16" s="9"/>
      <c r="E16" s="9"/>
      <c r="F16" s="9"/>
      <c r="G16" s="9"/>
      <c r="H16" s="9"/>
      <c r="I16" s="357"/>
      <c r="J16" s="358"/>
      <c r="K16" s="17">
        <f t="shared" si="0"/>
        <v>0</v>
      </c>
    </row>
    <row r="17" spans="1:11" x14ac:dyDescent="0.3">
      <c r="A17" s="239" t="s">
        <v>93</v>
      </c>
      <c r="B17" s="352" t="s">
        <v>94</v>
      </c>
      <c r="C17" s="12">
        <f>SUM(C6:C16)</f>
        <v>0</v>
      </c>
      <c r="D17" s="12">
        <f t="shared" ref="D17:J17" si="1">SUM(D6:D16)</f>
        <v>0</v>
      </c>
      <c r="E17" s="12">
        <f t="shared" si="1"/>
        <v>0</v>
      </c>
      <c r="F17" s="12">
        <f t="shared" si="1"/>
        <v>0</v>
      </c>
      <c r="G17" s="12">
        <f t="shared" si="1"/>
        <v>9</v>
      </c>
      <c r="H17" s="12">
        <f t="shared" si="1"/>
        <v>0</v>
      </c>
      <c r="I17" s="12">
        <f t="shared" si="1"/>
        <v>4</v>
      </c>
      <c r="J17" s="12">
        <f t="shared" si="1"/>
        <v>6</v>
      </c>
      <c r="K17" s="111">
        <f>SUM(K6:K16)</f>
        <v>19</v>
      </c>
    </row>
    <row r="18" spans="1:11" s="5" customFormat="1" x14ac:dyDescent="0.3">
      <c r="A18" s="120" t="s">
        <v>676</v>
      </c>
      <c r="B18" s="240"/>
      <c r="C18" s="570"/>
      <c r="D18" s="571"/>
      <c r="E18" s="571"/>
      <c r="F18" s="571"/>
      <c r="G18" s="571"/>
      <c r="H18" s="571"/>
      <c r="I18" s="571"/>
      <c r="J18" s="571"/>
      <c r="K18" s="572"/>
    </row>
    <row r="19" spans="1:11" s="2" customFormat="1" x14ac:dyDescent="0.3">
      <c r="A19" s="236" t="s">
        <v>516</v>
      </c>
      <c r="B19" s="237" t="s">
        <v>515</v>
      </c>
      <c r="C19" s="567"/>
      <c r="D19" s="568"/>
      <c r="E19" s="568"/>
      <c r="F19" s="568"/>
      <c r="G19" s="568"/>
      <c r="H19" s="568"/>
      <c r="I19" s="568"/>
      <c r="J19" s="568"/>
      <c r="K19" s="569"/>
    </row>
    <row r="20" spans="1:11" x14ac:dyDescent="0.3">
      <c r="A20" s="118" t="s">
        <v>530</v>
      </c>
      <c r="B20" s="238" t="s">
        <v>517</v>
      </c>
      <c r="C20" s="9"/>
      <c r="D20" s="9"/>
      <c r="E20" s="9"/>
      <c r="F20" s="9"/>
      <c r="G20" s="9"/>
      <c r="H20" s="9"/>
      <c r="I20" s="357"/>
      <c r="J20" s="358"/>
      <c r="K20" s="17">
        <f>SUM(C20:J20)</f>
        <v>0</v>
      </c>
    </row>
    <row r="21" spans="1:11" x14ac:dyDescent="0.3">
      <c r="A21" s="118" t="s">
        <v>531</v>
      </c>
      <c r="B21" s="238" t="s">
        <v>518</v>
      </c>
      <c r="C21" s="9"/>
      <c r="D21" s="9"/>
      <c r="E21" s="9"/>
      <c r="F21" s="9"/>
      <c r="G21" s="9"/>
      <c r="H21" s="9"/>
      <c r="I21" s="357"/>
      <c r="J21" s="358"/>
      <c r="K21" s="17">
        <f t="shared" ref="K21:K30" si="2">SUM(C21:J21)</f>
        <v>0</v>
      </c>
    </row>
    <row r="22" spans="1:11" x14ac:dyDescent="0.3">
      <c r="A22" s="118" t="s">
        <v>532</v>
      </c>
      <c r="B22" s="238" t="s">
        <v>519</v>
      </c>
      <c r="C22" s="9"/>
      <c r="D22" s="9"/>
      <c r="E22" s="9"/>
      <c r="F22" s="9"/>
      <c r="G22" s="9"/>
      <c r="H22" s="9"/>
      <c r="I22" s="357"/>
      <c r="J22" s="358"/>
      <c r="K22" s="17">
        <f t="shared" si="2"/>
        <v>0</v>
      </c>
    </row>
    <row r="23" spans="1:11" x14ac:dyDescent="0.3">
      <c r="A23" s="118" t="s">
        <v>533</v>
      </c>
      <c r="B23" s="238" t="s">
        <v>520</v>
      </c>
      <c r="C23" s="9"/>
      <c r="D23" s="9"/>
      <c r="E23" s="9"/>
      <c r="F23" s="9"/>
      <c r="G23" s="9"/>
      <c r="H23" s="9"/>
      <c r="I23" s="357"/>
      <c r="J23" s="358"/>
      <c r="K23" s="17">
        <v>0</v>
      </c>
    </row>
    <row r="24" spans="1:11" x14ac:dyDescent="0.3">
      <c r="A24" s="118" t="s">
        <v>534</v>
      </c>
      <c r="B24" s="238" t="s">
        <v>521</v>
      </c>
      <c r="C24" s="9">
        <v>4</v>
      </c>
      <c r="D24" s="9">
        <v>0</v>
      </c>
      <c r="E24" s="9"/>
      <c r="F24" s="9"/>
      <c r="G24" s="9">
        <v>40</v>
      </c>
      <c r="H24" s="9">
        <v>0</v>
      </c>
      <c r="I24" s="357">
        <v>31</v>
      </c>
      <c r="J24" s="358">
        <v>31</v>
      </c>
      <c r="K24" s="17">
        <v>106</v>
      </c>
    </row>
    <row r="25" spans="1:11" x14ac:dyDescent="0.3">
      <c r="A25" s="118" t="s">
        <v>535</v>
      </c>
      <c r="B25" s="238" t="s">
        <v>522</v>
      </c>
      <c r="C25" s="9"/>
      <c r="D25" s="9"/>
      <c r="E25" s="9"/>
      <c r="F25" s="9"/>
      <c r="G25" s="9"/>
      <c r="H25" s="9"/>
      <c r="I25" s="357"/>
      <c r="J25" s="358"/>
      <c r="K25" s="17">
        <f t="shared" si="2"/>
        <v>0</v>
      </c>
    </row>
    <row r="26" spans="1:11" x14ac:dyDescent="0.3">
      <c r="A26" s="118" t="s">
        <v>529</v>
      </c>
      <c r="B26" s="238" t="s">
        <v>523</v>
      </c>
      <c r="C26" s="9"/>
      <c r="D26" s="9"/>
      <c r="E26" s="9"/>
      <c r="F26" s="9"/>
      <c r="G26" s="9"/>
      <c r="H26" s="9"/>
      <c r="I26" s="357"/>
      <c r="J26" s="358"/>
      <c r="K26" s="17">
        <f t="shared" si="2"/>
        <v>0</v>
      </c>
    </row>
    <row r="27" spans="1:11" x14ac:dyDescent="0.3">
      <c r="A27" s="118" t="s">
        <v>536</v>
      </c>
      <c r="B27" s="238" t="s">
        <v>524</v>
      </c>
      <c r="C27" s="9"/>
      <c r="D27" s="9"/>
      <c r="E27" s="9"/>
      <c r="F27" s="9"/>
      <c r="G27" s="9"/>
      <c r="H27" s="9"/>
      <c r="I27" s="357"/>
      <c r="J27" s="358"/>
      <c r="K27" s="17">
        <f t="shared" si="2"/>
        <v>0</v>
      </c>
    </row>
    <row r="28" spans="1:11" x14ac:dyDescent="0.3">
      <c r="A28" s="118" t="s">
        <v>537</v>
      </c>
      <c r="B28" s="238" t="s">
        <v>525</v>
      </c>
      <c r="C28" s="9"/>
      <c r="D28" s="9"/>
      <c r="E28" s="9"/>
      <c r="F28" s="9"/>
      <c r="G28" s="9"/>
      <c r="H28" s="9"/>
      <c r="I28" s="357"/>
      <c r="J28" s="358"/>
      <c r="K28" s="17">
        <f t="shared" si="2"/>
        <v>0</v>
      </c>
    </row>
    <row r="29" spans="1:11" x14ac:dyDescent="0.3">
      <c r="A29" s="118" t="s">
        <v>538</v>
      </c>
      <c r="B29" s="238" t="s">
        <v>526</v>
      </c>
      <c r="C29" s="21"/>
      <c r="D29" s="21"/>
      <c r="E29" s="21"/>
      <c r="F29" s="21"/>
      <c r="G29" s="21"/>
      <c r="H29" s="21"/>
      <c r="I29" s="367"/>
      <c r="J29" s="368"/>
      <c r="K29" s="22">
        <f t="shared" si="2"/>
        <v>0</v>
      </c>
    </row>
    <row r="30" spans="1:11" x14ac:dyDescent="0.3">
      <c r="A30" s="118" t="s">
        <v>528</v>
      </c>
      <c r="B30" s="238" t="s">
        <v>527</v>
      </c>
      <c r="C30" s="21"/>
      <c r="D30" s="21"/>
      <c r="E30" s="21"/>
      <c r="F30" s="21"/>
      <c r="G30" s="21"/>
      <c r="H30" s="21"/>
      <c r="I30" s="367"/>
      <c r="J30" s="368"/>
      <c r="K30" s="22">
        <f t="shared" si="2"/>
        <v>0</v>
      </c>
    </row>
    <row r="31" spans="1:11" x14ac:dyDescent="0.3">
      <c r="A31" s="241" t="s">
        <v>93</v>
      </c>
      <c r="B31" s="353" t="s">
        <v>94</v>
      </c>
      <c r="C31" s="12">
        <f>SUM(C20:C30)</f>
        <v>4</v>
      </c>
      <c r="D31" s="12">
        <f t="shared" ref="D31:J31" si="3">SUM(D20:D30)</f>
        <v>0</v>
      </c>
      <c r="E31" s="12">
        <f t="shared" si="3"/>
        <v>0</v>
      </c>
      <c r="F31" s="12">
        <f t="shared" si="3"/>
        <v>0</v>
      </c>
      <c r="G31" s="12">
        <f t="shared" si="3"/>
        <v>40</v>
      </c>
      <c r="H31" s="12">
        <f t="shared" si="3"/>
        <v>0</v>
      </c>
      <c r="I31" s="12">
        <f t="shared" si="3"/>
        <v>31</v>
      </c>
      <c r="J31" s="12">
        <f t="shared" si="3"/>
        <v>31</v>
      </c>
      <c r="K31" s="115">
        <f>SUM(K20:K30)</f>
        <v>106</v>
      </c>
    </row>
    <row r="32" spans="1:11" x14ac:dyDescent="0.3">
      <c r="A32" s="120" t="s">
        <v>678</v>
      </c>
      <c r="B32" s="240"/>
      <c r="C32" s="570"/>
      <c r="D32" s="571"/>
      <c r="E32" s="571"/>
      <c r="F32" s="571"/>
      <c r="G32" s="571"/>
      <c r="H32" s="571"/>
      <c r="I32" s="571"/>
      <c r="J32" s="571"/>
      <c r="K32" s="572"/>
    </row>
    <row r="33" spans="1:11" x14ac:dyDescent="0.3">
      <c r="A33" s="236" t="s">
        <v>516</v>
      </c>
      <c r="B33" s="237" t="s">
        <v>515</v>
      </c>
      <c r="C33" s="567"/>
      <c r="D33" s="568"/>
      <c r="E33" s="568"/>
      <c r="F33" s="568"/>
      <c r="G33" s="568"/>
      <c r="H33" s="568"/>
      <c r="I33" s="568"/>
      <c r="J33" s="568"/>
      <c r="K33" s="569"/>
    </row>
    <row r="34" spans="1:11" x14ac:dyDescent="0.3">
      <c r="A34" s="118" t="s">
        <v>530</v>
      </c>
      <c r="B34" s="238" t="s">
        <v>517</v>
      </c>
      <c r="C34" s="9"/>
      <c r="D34" s="9"/>
      <c r="E34" s="9"/>
      <c r="F34" s="9"/>
      <c r="G34" s="9"/>
      <c r="H34" s="9"/>
      <c r="I34" s="357"/>
      <c r="J34" s="358"/>
      <c r="K34" s="17">
        <f>SUM(C34:J34)</f>
        <v>0</v>
      </c>
    </row>
    <row r="35" spans="1:11" x14ac:dyDescent="0.3">
      <c r="A35" s="118" t="s">
        <v>531</v>
      </c>
      <c r="B35" s="238" t="s">
        <v>518</v>
      </c>
      <c r="C35" s="9"/>
      <c r="D35" s="9"/>
      <c r="E35" s="9"/>
      <c r="F35" s="9"/>
      <c r="G35" s="9"/>
      <c r="H35" s="9"/>
      <c r="I35" s="357"/>
      <c r="J35" s="358"/>
      <c r="K35" s="17">
        <f t="shared" ref="K35:K44" si="4">SUM(C35:J35)</f>
        <v>0</v>
      </c>
    </row>
    <row r="36" spans="1:11" x14ac:dyDescent="0.3">
      <c r="A36" s="118" t="s">
        <v>532</v>
      </c>
      <c r="B36" s="238" t="s">
        <v>519</v>
      </c>
      <c r="C36" s="9"/>
      <c r="D36" s="9"/>
      <c r="E36" s="9"/>
      <c r="F36" s="9"/>
      <c r="G36" s="9"/>
      <c r="H36" s="9"/>
      <c r="I36" s="357"/>
      <c r="J36" s="358"/>
      <c r="K36" s="17">
        <f t="shared" si="4"/>
        <v>0</v>
      </c>
    </row>
    <row r="37" spans="1:11" x14ac:dyDescent="0.3">
      <c r="A37" s="118" t="s">
        <v>533</v>
      </c>
      <c r="B37" s="238" t="s">
        <v>520</v>
      </c>
      <c r="C37" s="9"/>
      <c r="D37" s="9"/>
      <c r="E37" s="9"/>
      <c r="F37" s="9"/>
      <c r="G37" s="9">
        <v>7</v>
      </c>
      <c r="H37" s="9">
        <v>0</v>
      </c>
      <c r="I37" s="357"/>
      <c r="J37" s="358"/>
      <c r="K37" s="17">
        <f t="shared" si="4"/>
        <v>7</v>
      </c>
    </row>
    <row r="38" spans="1:11" x14ac:dyDescent="0.3">
      <c r="A38" s="118" t="s">
        <v>534</v>
      </c>
      <c r="B38" s="238" t="s">
        <v>521</v>
      </c>
      <c r="C38" s="9"/>
      <c r="D38" s="9"/>
      <c r="E38" s="9"/>
      <c r="F38" s="9"/>
      <c r="G38" s="9"/>
      <c r="H38" s="9"/>
      <c r="I38" s="357"/>
      <c r="J38" s="358"/>
      <c r="K38" s="17">
        <f t="shared" si="4"/>
        <v>0</v>
      </c>
    </row>
    <row r="39" spans="1:11" x14ac:dyDescent="0.3">
      <c r="A39" s="118" t="s">
        <v>535</v>
      </c>
      <c r="B39" s="238" t="s">
        <v>522</v>
      </c>
      <c r="C39" s="9"/>
      <c r="D39" s="9"/>
      <c r="E39" s="9"/>
      <c r="F39" s="9"/>
      <c r="G39" s="9"/>
      <c r="H39" s="9"/>
      <c r="I39" s="357"/>
      <c r="J39" s="358"/>
      <c r="K39" s="17">
        <f t="shared" si="4"/>
        <v>0</v>
      </c>
    </row>
    <row r="40" spans="1:11" x14ac:dyDescent="0.3">
      <c r="A40" s="118" t="s">
        <v>529</v>
      </c>
      <c r="B40" s="238" t="s">
        <v>523</v>
      </c>
      <c r="C40" s="9"/>
      <c r="D40" s="9"/>
      <c r="E40" s="9"/>
      <c r="F40" s="9"/>
      <c r="G40" s="9"/>
      <c r="H40" s="9"/>
      <c r="I40" s="357"/>
      <c r="J40" s="358"/>
      <c r="K40" s="17">
        <f t="shared" si="4"/>
        <v>0</v>
      </c>
    </row>
    <row r="41" spans="1:11" x14ac:dyDescent="0.3">
      <c r="A41" s="118" t="s">
        <v>536</v>
      </c>
      <c r="B41" s="238" t="s">
        <v>524</v>
      </c>
      <c r="C41" s="9"/>
      <c r="D41" s="9"/>
      <c r="E41" s="9"/>
      <c r="F41" s="9"/>
      <c r="G41" s="9"/>
      <c r="H41" s="9"/>
      <c r="I41" s="357"/>
      <c r="J41" s="358"/>
      <c r="K41" s="17">
        <f t="shared" si="4"/>
        <v>0</v>
      </c>
    </row>
    <row r="42" spans="1:11" x14ac:dyDescent="0.3">
      <c r="A42" s="118" t="s">
        <v>537</v>
      </c>
      <c r="B42" s="238" t="s">
        <v>525</v>
      </c>
      <c r="C42" s="9"/>
      <c r="D42" s="9"/>
      <c r="E42" s="9"/>
      <c r="F42" s="9"/>
      <c r="G42" s="9"/>
      <c r="H42" s="9"/>
      <c r="I42" s="357"/>
      <c r="J42" s="358"/>
      <c r="K42" s="17">
        <f t="shared" si="4"/>
        <v>0</v>
      </c>
    </row>
    <row r="43" spans="1:11" x14ac:dyDescent="0.3">
      <c r="A43" s="118" t="s">
        <v>538</v>
      </c>
      <c r="B43" s="238" t="s">
        <v>526</v>
      </c>
      <c r="C43" s="21"/>
      <c r="D43" s="21"/>
      <c r="E43" s="21"/>
      <c r="F43" s="21"/>
      <c r="G43" s="21"/>
      <c r="H43" s="21"/>
      <c r="I43" s="367"/>
      <c r="J43" s="368"/>
      <c r="K43" s="22">
        <f t="shared" si="4"/>
        <v>0</v>
      </c>
    </row>
    <row r="44" spans="1:11" x14ac:dyDescent="0.3">
      <c r="A44" s="118" t="s">
        <v>528</v>
      </c>
      <c r="B44" s="238" t="s">
        <v>527</v>
      </c>
      <c r="C44" s="21"/>
      <c r="D44" s="21"/>
      <c r="E44" s="21"/>
      <c r="F44" s="21"/>
      <c r="G44" s="21"/>
      <c r="H44" s="21"/>
      <c r="I44" s="367"/>
      <c r="J44" s="368"/>
      <c r="K44" s="22">
        <f t="shared" si="4"/>
        <v>0</v>
      </c>
    </row>
    <row r="45" spans="1:11" x14ac:dyDescent="0.3">
      <c r="A45" s="241" t="s">
        <v>93</v>
      </c>
      <c r="B45" s="353" t="s">
        <v>94</v>
      </c>
      <c r="C45" s="12">
        <f>SUM(C34:C44)</f>
        <v>0</v>
      </c>
      <c r="D45" s="12">
        <f t="shared" ref="D45:J45" si="5">SUM(D34:D44)</f>
        <v>0</v>
      </c>
      <c r="E45" s="12">
        <f t="shared" si="5"/>
        <v>0</v>
      </c>
      <c r="F45" s="12">
        <f t="shared" si="5"/>
        <v>0</v>
      </c>
      <c r="G45" s="12">
        <f t="shared" si="5"/>
        <v>7</v>
      </c>
      <c r="H45" s="12">
        <f t="shared" si="5"/>
        <v>0</v>
      </c>
      <c r="I45" s="12">
        <f t="shared" si="5"/>
        <v>0</v>
      </c>
      <c r="J45" s="12">
        <f t="shared" si="5"/>
        <v>0</v>
      </c>
      <c r="K45" s="115">
        <f>SUM(K34:K44)</f>
        <v>7</v>
      </c>
    </row>
    <row r="46" spans="1:11" x14ac:dyDescent="0.3">
      <c r="A46" s="120" t="s">
        <v>679</v>
      </c>
      <c r="B46" s="240"/>
      <c r="C46" s="570"/>
      <c r="D46" s="571"/>
      <c r="E46" s="571"/>
      <c r="F46" s="571"/>
      <c r="G46" s="571"/>
      <c r="H46" s="571"/>
      <c r="I46" s="571"/>
      <c r="J46" s="571"/>
      <c r="K46" s="572"/>
    </row>
    <row r="47" spans="1:11" x14ac:dyDescent="0.3">
      <c r="A47" s="236" t="s">
        <v>516</v>
      </c>
      <c r="B47" s="237" t="s">
        <v>515</v>
      </c>
      <c r="C47" s="567"/>
      <c r="D47" s="568"/>
      <c r="E47" s="568"/>
      <c r="F47" s="568"/>
      <c r="G47" s="568"/>
      <c r="H47" s="568"/>
      <c r="I47" s="568"/>
      <c r="J47" s="568"/>
      <c r="K47" s="569"/>
    </row>
    <row r="48" spans="1:11" ht="26.25" customHeight="1" x14ac:dyDescent="0.3">
      <c r="A48" s="118" t="s">
        <v>530</v>
      </c>
      <c r="B48" s="238" t="s">
        <v>517</v>
      </c>
      <c r="C48" s="9"/>
      <c r="D48" s="9"/>
      <c r="E48" s="9"/>
      <c r="F48" s="9"/>
      <c r="G48" s="9"/>
      <c r="H48" s="9"/>
      <c r="I48" s="357"/>
      <c r="J48" s="358"/>
      <c r="K48" s="17">
        <f>SUM(C48:J48)</f>
        <v>0</v>
      </c>
    </row>
    <row r="49" spans="1:11" x14ac:dyDescent="0.3">
      <c r="A49" s="118" t="s">
        <v>531</v>
      </c>
      <c r="B49" s="238" t="s">
        <v>518</v>
      </c>
      <c r="C49" s="9"/>
      <c r="D49" s="9"/>
      <c r="E49" s="9"/>
      <c r="F49" s="9"/>
      <c r="G49" s="9"/>
      <c r="H49" s="9"/>
      <c r="I49" s="357"/>
      <c r="J49" s="358"/>
      <c r="K49" s="17">
        <f t="shared" ref="K49:K58" si="6">SUM(C49:J49)</f>
        <v>0</v>
      </c>
    </row>
    <row r="50" spans="1:11" x14ac:dyDescent="0.3">
      <c r="A50" s="118" t="s">
        <v>532</v>
      </c>
      <c r="B50" s="238" t="s">
        <v>519</v>
      </c>
      <c r="C50" s="9"/>
      <c r="D50" s="9"/>
      <c r="E50" s="9"/>
      <c r="F50" s="9"/>
      <c r="G50" s="9"/>
      <c r="H50" s="9"/>
      <c r="I50" s="357"/>
      <c r="J50" s="358"/>
      <c r="K50" s="17">
        <f t="shared" si="6"/>
        <v>0</v>
      </c>
    </row>
    <row r="51" spans="1:11" x14ac:dyDescent="0.3">
      <c r="A51" s="118" t="s">
        <v>533</v>
      </c>
      <c r="B51" s="238" t="s">
        <v>520</v>
      </c>
      <c r="C51" s="9"/>
      <c r="D51" s="9"/>
      <c r="E51" s="9"/>
      <c r="F51" s="9"/>
      <c r="G51" s="9"/>
      <c r="H51" s="9"/>
      <c r="I51" s="357"/>
      <c r="J51" s="358"/>
      <c r="K51" s="17">
        <f t="shared" si="6"/>
        <v>0</v>
      </c>
    </row>
    <row r="52" spans="1:11" x14ac:dyDescent="0.3">
      <c r="A52" s="118" t="s">
        <v>534</v>
      </c>
      <c r="B52" s="238" t="s">
        <v>521</v>
      </c>
      <c r="C52" s="9"/>
      <c r="D52" s="9"/>
      <c r="E52" s="9"/>
      <c r="F52" s="9"/>
      <c r="G52" s="9"/>
      <c r="H52" s="9"/>
      <c r="I52" s="357"/>
      <c r="J52" s="358"/>
      <c r="K52" s="17">
        <f t="shared" si="6"/>
        <v>0</v>
      </c>
    </row>
    <row r="53" spans="1:11" x14ac:dyDescent="0.3">
      <c r="A53" s="118" t="s">
        <v>535</v>
      </c>
      <c r="B53" s="238" t="s">
        <v>522</v>
      </c>
      <c r="C53" s="9"/>
      <c r="D53" s="9"/>
      <c r="E53" s="9"/>
      <c r="F53" s="9"/>
      <c r="G53" s="9"/>
      <c r="H53" s="9"/>
      <c r="I53" s="357"/>
      <c r="J53" s="358"/>
      <c r="K53" s="17">
        <f t="shared" si="6"/>
        <v>0</v>
      </c>
    </row>
    <row r="54" spans="1:11" x14ac:dyDescent="0.3">
      <c r="A54" s="118" t="s">
        <v>529</v>
      </c>
      <c r="B54" s="238" t="s">
        <v>523</v>
      </c>
      <c r="C54" s="9">
        <v>2</v>
      </c>
      <c r="D54" s="9">
        <v>0</v>
      </c>
      <c r="E54" s="9"/>
      <c r="F54" s="9"/>
      <c r="G54" s="9">
        <v>29</v>
      </c>
      <c r="H54" s="9">
        <v>0</v>
      </c>
      <c r="I54" s="357">
        <v>14</v>
      </c>
      <c r="J54" s="358">
        <v>7</v>
      </c>
      <c r="K54" s="17">
        <f t="shared" si="6"/>
        <v>52</v>
      </c>
    </row>
    <row r="55" spans="1:11" x14ac:dyDescent="0.3">
      <c r="A55" s="118" t="s">
        <v>536</v>
      </c>
      <c r="B55" s="238" t="s">
        <v>524</v>
      </c>
      <c r="C55" s="9">
        <v>12</v>
      </c>
      <c r="D55" s="9">
        <v>0</v>
      </c>
      <c r="E55" s="9"/>
      <c r="F55" s="9"/>
      <c r="G55" s="9">
        <v>6</v>
      </c>
      <c r="H55" s="9">
        <v>0</v>
      </c>
      <c r="I55" s="357">
        <v>0</v>
      </c>
      <c r="J55" s="358">
        <v>0</v>
      </c>
      <c r="K55" s="17">
        <f t="shared" si="6"/>
        <v>18</v>
      </c>
    </row>
    <row r="56" spans="1:11" x14ac:dyDescent="0.3">
      <c r="A56" s="118" t="s">
        <v>537</v>
      </c>
      <c r="B56" s="238" t="s">
        <v>525</v>
      </c>
      <c r="C56" s="9"/>
      <c r="D56" s="9"/>
      <c r="E56" s="9"/>
      <c r="F56" s="9"/>
      <c r="G56" s="9"/>
      <c r="H56" s="9"/>
      <c r="I56" s="357"/>
      <c r="J56" s="358"/>
      <c r="K56" s="17">
        <f t="shared" si="6"/>
        <v>0</v>
      </c>
    </row>
    <row r="57" spans="1:11" x14ac:dyDescent="0.3">
      <c r="A57" s="118" t="s">
        <v>538</v>
      </c>
      <c r="B57" s="238" t="s">
        <v>526</v>
      </c>
      <c r="C57" s="21"/>
      <c r="D57" s="21"/>
      <c r="E57" s="21"/>
      <c r="F57" s="21"/>
      <c r="G57" s="21"/>
      <c r="H57" s="21"/>
      <c r="I57" s="367"/>
      <c r="J57" s="368"/>
      <c r="K57" s="22">
        <f t="shared" si="6"/>
        <v>0</v>
      </c>
    </row>
    <row r="58" spans="1:11" x14ac:dyDescent="0.3">
      <c r="A58" s="118" t="s">
        <v>528</v>
      </c>
      <c r="B58" s="238" t="s">
        <v>527</v>
      </c>
      <c r="C58" s="21"/>
      <c r="D58" s="21"/>
      <c r="E58" s="21"/>
      <c r="F58" s="21"/>
      <c r="G58" s="21"/>
      <c r="H58" s="21"/>
      <c r="I58" s="367"/>
      <c r="J58" s="368"/>
      <c r="K58" s="22">
        <f t="shared" si="6"/>
        <v>0</v>
      </c>
    </row>
    <row r="59" spans="1:11" x14ac:dyDescent="0.3">
      <c r="A59" s="241" t="s">
        <v>93</v>
      </c>
      <c r="B59" s="353" t="s">
        <v>94</v>
      </c>
      <c r="C59" s="12">
        <f>SUM(C48:C58)</f>
        <v>14</v>
      </c>
      <c r="D59" s="12">
        <f t="shared" ref="D59:J59" si="7">SUM(D48:D58)</f>
        <v>0</v>
      </c>
      <c r="E59" s="12">
        <f t="shared" si="7"/>
        <v>0</v>
      </c>
      <c r="F59" s="12">
        <f t="shared" si="7"/>
        <v>0</v>
      </c>
      <c r="G59" s="12">
        <f t="shared" si="7"/>
        <v>35</v>
      </c>
      <c r="H59" s="12">
        <f t="shared" si="7"/>
        <v>0</v>
      </c>
      <c r="I59" s="12">
        <f t="shared" si="7"/>
        <v>14</v>
      </c>
      <c r="J59" s="12">
        <f t="shared" si="7"/>
        <v>7</v>
      </c>
      <c r="K59" s="115">
        <f>SUM(K48:K58)</f>
        <v>70</v>
      </c>
    </row>
    <row r="60" spans="1:11" x14ac:dyDescent="0.3">
      <c r="A60" s="120" t="s">
        <v>682</v>
      </c>
      <c r="B60" s="240"/>
      <c r="C60" s="570"/>
      <c r="D60" s="571"/>
      <c r="E60" s="571"/>
      <c r="F60" s="571"/>
      <c r="G60" s="571"/>
      <c r="H60" s="571"/>
      <c r="I60" s="571"/>
      <c r="J60" s="571"/>
      <c r="K60" s="572"/>
    </row>
    <row r="61" spans="1:11" x14ac:dyDescent="0.3">
      <c r="A61" s="236" t="s">
        <v>516</v>
      </c>
      <c r="B61" s="237" t="s">
        <v>515</v>
      </c>
      <c r="C61" s="567"/>
      <c r="D61" s="568"/>
      <c r="E61" s="568"/>
      <c r="F61" s="568"/>
      <c r="G61" s="568"/>
      <c r="H61" s="568"/>
      <c r="I61" s="568"/>
      <c r="J61" s="568"/>
      <c r="K61" s="569"/>
    </row>
    <row r="62" spans="1:11" x14ac:dyDescent="0.3">
      <c r="A62" s="118" t="s">
        <v>530</v>
      </c>
      <c r="B62" s="238" t="s">
        <v>517</v>
      </c>
      <c r="C62" s="9"/>
      <c r="D62" s="9"/>
      <c r="E62" s="9"/>
      <c r="F62" s="9"/>
      <c r="G62" s="9"/>
      <c r="H62" s="9"/>
      <c r="I62" s="357"/>
      <c r="J62" s="358"/>
      <c r="K62" s="17">
        <f>SUM(C62:J62)</f>
        <v>0</v>
      </c>
    </row>
    <row r="63" spans="1:11" x14ac:dyDescent="0.3">
      <c r="A63" s="118" t="s">
        <v>531</v>
      </c>
      <c r="B63" s="238" t="s">
        <v>518</v>
      </c>
      <c r="C63" s="9"/>
      <c r="D63" s="9"/>
      <c r="E63" s="9"/>
      <c r="F63" s="9"/>
      <c r="G63" s="9"/>
      <c r="H63" s="9"/>
      <c r="I63" s="357"/>
      <c r="J63" s="358"/>
      <c r="K63" s="17">
        <f t="shared" ref="K63:K72" si="8">SUM(C63:J63)</f>
        <v>0</v>
      </c>
    </row>
    <row r="64" spans="1:11" x14ac:dyDescent="0.3">
      <c r="A64" s="118" t="s">
        <v>532</v>
      </c>
      <c r="B64" s="238" t="s">
        <v>519</v>
      </c>
      <c r="C64" s="9"/>
      <c r="D64" s="9"/>
      <c r="E64" s="9"/>
      <c r="F64" s="9"/>
      <c r="G64" s="9"/>
      <c r="H64" s="9"/>
      <c r="I64" s="357"/>
      <c r="J64" s="358"/>
      <c r="K64" s="17">
        <f t="shared" si="8"/>
        <v>0</v>
      </c>
    </row>
    <row r="65" spans="1:11" x14ac:dyDescent="0.3">
      <c r="A65" s="118" t="s">
        <v>533</v>
      </c>
      <c r="B65" s="238" t="s">
        <v>520</v>
      </c>
      <c r="C65" s="9"/>
      <c r="D65" s="9"/>
      <c r="E65" s="9"/>
      <c r="F65" s="9"/>
      <c r="G65" s="9"/>
      <c r="H65" s="9"/>
      <c r="I65" s="357"/>
      <c r="J65" s="358"/>
      <c r="K65" s="17">
        <f t="shared" si="8"/>
        <v>0</v>
      </c>
    </row>
    <row r="66" spans="1:11" x14ac:dyDescent="0.3">
      <c r="A66" s="118" t="s">
        <v>534</v>
      </c>
      <c r="B66" s="238" t="s">
        <v>521</v>
      </c>
      <c r="C66" s="9"/>
      <c r="D66" s="9"/>
      <c r="E66" s="9"/>
      <c r="F66" s="9"/>
      <c r="G66" s="9"/>
      <c r="H66" s="9"/>
      <c r="I66" s="357"/>
      <c r="J66" s="358"/>
      <c r="K66" s="17">
        <f t="shared" si="8"/>
        <v>0</v>
      </c>
    </row>
    <row r="67" spans="1:11" x14ac:dyDescent="0.3">
      <c r="A67" s="118" t="s">
        <v>535</v>
      </c>
      <c r="B67" s="238" t="s">
        <v>522</v>
      </c>
      <c r="C67" s="9"/>
      <c r="D67" s="9"/>
      <c r="E67" s="9"/>
      <c r="F67" s="9"/>
      <c r="G67" s="9"/>
      <c r="H67" s="9"/>
      <c r="I67" s="357"/>
      <c r="J67" s="358"/>
      <c r="K67" s="17">
        <f t="shared" si="8"/>
        <v>0</v>
      </c>
    </row>
    <row r="68" spans="1:11" x14ac:dyDescent="0.3">
      <c r="A68" s="118" t="s">
        <v>529</v>
      </c>
      <c r="B68" s="238" t="s">
        <v>523</v>
      </c>
      <c r="C68" s="9"/>
      <c r="D68" s="9"/>
      <c r="E68" s="9"/>
      <c r="F68" s="9"/>
      <c r="G68" s="9"/>
      <c r="H68" s="9"/>
      <c r="I68" s="357"/>
      <c r="J68" s="358"/>
      <c r="K68" s="17">
        <f t="shared" si="8"/>
        <v>0</v>
      </c>
    </row>
    <row r="69" spans="1:11" x14ac:dyDescent="0.3">
      <c r="A69" s="118" t="s">
        <v>536</v>
      </c>
      <c r="B69" s="238" t="s">
        <v>524</v>
      </c>
      <c r="C69" s="9"/>
      <c r="D69" s="9"/>
      <c r="E69" s="9"/>
      <c r="F69" s="9"/>
      <c r="G69" s="9"/>
      <c r="H69" s="9"/>
      <c r="I69" s="357">
        <v>14</v>
      </c>
      <c r="J69" s="358">
        <v>2</v>
      </c>
      <c r="K69" s="17">
        <f t="shared" si="8"/>
        <v>16</v>
      </c>
    </row>
    <row r="70" spans="1:11" x14ac:dyDescent="0.3">
      <c r="A70" s="118" t="s">
        <v>537</v>
      </c>
      <c r="B70" s="238" t="s">
        <v>525</v>
      </c>
      <c r="C70" s="9"/>
      <c r="D70" s="9"/>
      <c r="E70" s="9"/>
      <c r="F70" s="9"/>
      <c r="G70" s="9"/>
      <c r="H70" s="9"/>
      <c r="I70" s="357"/>
      <c r="J70" s="358"/>
      <c r="K70" s="17">
        <f t="shared" si="8"/>
        <v>0</v>
      </c>
    </row>
    <row r="71" spans="1:11" x14ac:dyDescent="0.3">
      <c r="A71" s="118" t="s">
        <v>538</v>
      </c>
      <c r="B71" s="238" t="s">
        <v>526</v>
      </c>
      <c r="C71" s="21"/>
      <c r="D71" s="21"/>
      <c r="E71" s="21"/>
      <c r="F71" s="21"/>
      <c r="G71" s="21"/>
      <c r="H71" s="21"/>
      <c r="I71" s="367"/>
      <c r="J71" s="368"/>
      <c r="K71" s="22">
        <f t="shared" si="8"/>
        <v>0</v>
      </c>
    </row>
    <row r="72" spans="1:11" x14ac:dyDescent="0.3">
      <c r="A72" s="118" t="s">
        <v>528</v>
      </c>
      <c r="B72" s="238" t="s">
        <v>527</v>
      </c>
      <c r="C72" s="21"/>
      <c r="D72" s="21"/>
      <c r="E72" s="21"/>
      <c r="F72" s="21"/>
      <c r="G72" s="21"/>
      <c r="H72" s="21"/>
      <c r="I72" s="367"/>
      <c r="J72" s="368"/>
      <c r="K72" s="22">
        <f t="shared" si="8"/>
        <v>0</v>
      </c>
    </row>
    <row r="73" spans="1:11" x14ac:dyDescent="0.3">
      <c r="A73" s="241" t="s">
        <v>93</v>
      </c>
      <c r="B73" s="353" t="s">
        <v>94</v>
      </c>
      <c r="C73" s="12">
        <f>SUM(C62:C72)</f>
        <v>0</v>
      </c>
      <c r="D73" s="12">
        <f t="shared" ref="D73:J73" si="9">SUM(D62:D72)</f>
        <v>0</v>
      </c>
      <c r="E73" s="12">
        <f t="shared" si="9"/>
        <v>0</v>
      </c>
      <c r="F73" s="12">
        <f t="shared" si="9"/>
        <v>0</v>
      </c>
      <c r="G73" s="12">
        <f t="shared" si="9"/>
        <v>0</v>
      </c>
      <c r="H73" s="12">
        <f t="shared" si="9"/>
        <v>0</v>
      </c>
      <c r="I73" s="12">
        <f t="shared" si="9"/>
        <v>14</v>
      </c>
      <c r="J73" s="12">
        <f t="shared" si="9"/>
        <v>2</v>
      </c>
      <c r="K73" s="115">
        <f>SUM(K62:K72)</f>
        <v>16</v>
      </c>
    </row>
    <row r="74" spans="1:11" x14ac:dyDescent="0.3">
      <c r="A74" s="120" t="s">
        <v>715</v>
      </c>
      <c r="B74" s="240"/>
      <c r="C74" s="570"/>
      <c r="D74" s="571"/>
      <c r="E74" s="571"/>
      <c r="F74" s="571"/>
      <c r="G74" s="571"/>
      <c r="H74" s="571"/>
      <c r="I74" s="571"/>
      <c r="J74" s="571"/>
      <c r="K74" s="572"/>
    </row>
    <row r="75" spans="1:11" x14ac:dyDescent="0.3">
      <c r="A75" s="236" t="s">
        <v>516</v>
      </c>
      <c r="B75" s="237" t="s">
        <v>515</v>
      </c>
      <c r="C75" s="567"/>
      <c r="D75" s="568"/>
      <c r="E75" s="568"/>
      <c r="F75" s="568"/>
      <c r="G75" s="568"/>
      <c r="H75" s="568"/>
      <c r="I75" s="568"/>
      <c r="J75" s="568"/>
      <c r="K75" s="569"/>
    </row>
    <row r="76" spans="1:11" x14ac:dyDescent="0.3">
      <c r="A76" s="118" t="s">
        <v>530</v>
      </c>
      <c r="B76" s="238" t="s">
        <v>517</v>
      </c>
      <c r="C76" s="98">
        <f t="shared" ref="C76:J80" si="10">SUM(C6,C20,C34,C48,C62)</f>
        <v>0</v>
      </c>
      <c r="D76" s="98">
        <f t="shared" si="10"/>
        <v>0</v>
      </c>
      <c r="E76" s="98">
        <f t="shared" si="10"/>
        <v>0</v>
      </c>
      <c r="F76" s="98">
        <f t="shared" si="10"/>
        <v>0</v>
      </c>
      <c r="G76" s="98">
        <f t="shared" si="10"/>
        <v>0</v>
      </c>
      <c r="H76" s="98">
        <f t="shared" si="10"/>
        <v>0</v>
      </c>
      <c r="I76" s="98">
        <f t="shared" si="10"/>
        <v>0</v>
      </c>
      <c r="J76" s="98">
        <f t="shared" si="10"/>
        <v>0</v>
      </c>
      <c r="K76" s="108">
        <f>SUM(C76:J76)</f>
        <v>0</v>
      </c>
    </row>
    <row r="77" spans="1:11" x14ac:dyDescent="0.3">
      <c r="A77" s="118" t="s">
        <v>531</v>
      </c>
      <c r="B77" s="238" t="s">
        <v>518</v>
      </c>
      <c r="C77" s="98">
        <f t="shared" si="10"/>
        <v>0</v>
      </c>
      <c r="D77" s="98">
        <f t="shared" si="10"/>
        <v>0</v>
      </c>
      <c r="E77" s="98">
        <f t="shared" si="10"/>
        <v>0</v>
      </c>
      <c r="F77" s="98">
        <f t="shared" si="10"/>
        <v>0</v>
      </c>
      <c r="G77" s="98">
        <f t="shared" si="10"/>
        <v>0</v>
      </c>
      <c r="H77" s="98">
        <f t="shared" si="10"/>
        <v>0</v>
      </c>
      <c r="I77" s="98">
        <f t="shared" si="10"/>
        <v>0</v>
      </c>
      <c r="J77" s="98">
        <f t="shared" si="10"/>
        <v>0</v>
      </c>
      <c r="K77" s="108">
        <f t="shared" ref="K77:K84" si="11">SUM(C77:J77)</f>
        <v>0</v>
      </c>
    </row>
    <row r="78" spans="1:11" x14ac:dyDescent="0.3">
      <c r="A78" s="118" t="s">
        <v>532</v>
      </c>
      <c r="B78" s="238" t="s">
        <v>519</v>
      </c>
      <c r="C78" s="98">
        <f t="shared" si="10"/>
        <v>0</v>
      </c>
      <c r="D78" s="98">
        <f t="shared" si="10"/>
        <v>0</v>
      </c>
      <c r="E78" s="98">
        <f t="shared" si="10"/>
        <v>0</v>
      </c>
      <c r="F78" s="98">
        <f t="shared" si="10"/>
        <v>0</v>
      </c>
      <c r="G78" s="98">
        <f t="shared" si="10"/>
        <v>0</v>
      </c>
      <c r="H78" s="98">
        <f t="shared" si="10"/>
        <v>0</v>
      </c>
      <c r="I78" s="98">
        <f t="shared" si="10"/>
        <v>0</v>
      </c>
      <c r="J78" s="98">
        <f t="shared" si="10"/>
        <v>0</v>
      </c>
      <c r="K78" s="108">
        <f t="shared" si="11"/>
        <v>0</v>
      </c>
    </row>
    <row r="79" spans="1:11" x14ac:dyDescent="0.3">
      <c r="A79" s="118" t="s">
        <v>533</v>
      </c>
      <c r="B79" s="238" t="s">
        <v>520</v>
      </c>
      <c r="C79" s="98">
        <f t="shared" si="10"/>
        <v>0</v>
      </c>
      <c r="D79" s="98">
        <f t="shared" si="10"/>
        <v>0</v>
      </c>
      <c r="E79" s="98">
        <f t="shared" si="10"/>
        <v>0</v>
      </c>
      <c r="F79" s="98">
        <f t="shared" si="10"/>
        <v>0</v>
      </c>
      <c r="G79" s="98">
        <f t="shared" si="10"/>
        <v>7</v>
      </c>
      <c r="H79" s="98">
        <f t="shared" si="10"/>
        <v>0</v>
      </c>
      <c r="I79" s="98">
        <f t="shared" si="10"/>
        <v>0</v>
      </c>
      <c r="J79" s="98">
        <f t="shared" si="10"/>
        <v>0</v>
      </c>
      <c r="K79" s="108">
        <f t="shared" si="11"/>
        <v>7</v>
      </c>
    </row>
    <row r="80" spans="1:11" x14ac:dyDescent="0.3">
      <c r="A80" s="118" t="s">
        <v>534</v>
      </c>
      <c r="B80" s="238" t="s">
        <v>521</v>
      </c>
      <c r="C80" s="98">
        <f t="shared" si="10"/>
        <v>4</v>
      </c>
      <c r="D80" s="98">
        <f t="shared" si="10"/>
        <v>0</v>
      </c>
      <c r="E80" s="98">
        <f t="shared" si="10"/>
        <v>0</v>
      </c>
      <c r="F80" s="98">
        <f t="shared" si="10"/>
        <v>0</v>
      </c>
      <c r="G80" s="98">
        <f t="shared" si="10"/>
        <v>40</v>
      </c>
      <c r="H80" s="98">
        <f t="shared" si="10"/>
        <v>0</v>
      </c>
      <c r="I80" s="98">
        <f t="shared" si="10"/>
        <v>31</v>
      </c>
      <c r="J80" s="98">
        <f t="shared" si="10"/>
        <v>31</v>
      </c>
      <c r="K80" s="108">
        <f t="shared" si="11"/>
        <v>106</v>
      </c>
    </row>
    <row r="81" spans="1:11" x14ac:dyDescent="0.3">
      <c r="A81" s="118" t="s">
        <v>535</v>
      </c>
      <c r="B81" s="238" t="s">
        <v>522</v>
      </c>
      <c r="C81" s="98">
        <f t="shared" ref="C81:J82" si="12">SUM(C11,C25,C39,C53,C67,)</f>
        <v>0</v>
      </c>
      <c r="D81" s="98">
        <f t="shared" si="12"/>
        <v>0</v>
      </c>
      <c r="E81" s="98">
        <f t="shared" si="12"/>
        <v>0</v>
      </c>
      <c r="F81" s="98">
        <f t="shared" si="12"/>
        <v>0</v>
      </c>
      <c r="G81" s="98">
        <f t="shared" si="12"/>
        <v>0</v>
      </c>
      <c r="H81" s="98">
        <f t="shared" si="12"/>
        <v>0</v>
      </c>
      <c r="I81" s="98">
        <f t="shared" si="12"/>
        <v>1</v>
      </c>
      <c r="J81" s="98">
        <f t="shared" si="12"/>
        <v>2</v>
      </c>
      <c r="K81" s="108">
        <f t="shared" si="11"/>
        <v>3</v>
      </c>
    </row>
    <row r="82" spans="1:11" x14ac:dyDescent="0.3">
      <c r="A82" s="118" t="s">
        <v>529</v>
      </c>
      <c r="B82" s="238" t="s">
        <v>523</v>
      </c>
      <c r="C82" s="98">
        <f t="shared" si="12"/>
        <v>2</v>
      </c>
      <c r="D82" s="98">
        <f t="shared" si="12"/>
        <v>0</v>
      </c>
      <c r="E82" s="98">
        <f t="shared" si="12"/>
        <v>0</v>
      </c>
      <c r="F82" s="98">
        <f t="shared" si="12"/>
        <v>0</v>
      </c>
      <c r="G82" s="98">
        <f t="shared" si="12"/>
        <v>29</v>
      </c>
      <c r="H82" s="98">
        <f t="shared" si="12"/>
        <v>0</v>
      </c>
      <c r="I82" s="98">
        <f t="shared" si="12"/>
        <v>14</v>
      </c>
      <c r="J82" s="98">
        <f t="shared" si="12"/>
        <v>7</v>
      </c>
      <c r="K82" s="108">
        <f t="shared" si="11"/>
        <v>52</v>
      </c>
    </row>
    <row r="83" spans="1:11" x14ac:dyDescent="0.3">
      <c r="A83" s="118" t="s">
        <v>536</v>
      </c>
      <c r="B83" s="238" t="s">
        <v>524</v>
      </c>
      <c r="C83" s="98">
        <f t="shared" ref="C83:J84" si="13">SUM(C13,C27,C41,C55,C69)</f>
        <v>12</v>
      </c>
      <c r="D83" s="98">
        <f t="shared" si="13"/>
        <v>0</v>
      </c>
      <c r="E83" s="98">
        <f t="shared" si="13"/>
        <v>0</v>
      </c>
      <c r="F83" s="98">
        <f t="shared" si="13"/>
        <v>0</v>
      </c>
      <c r="G83" s="98">
        <f t="shared" si="13"/>
        <v>15</v>
      </c>
      <c r="H83" s="98">
        <f t="shared" si="13"/>
        <v>0</v>
      </c>
      <c r="I83" s="98">
        <f t="shared" si="13"/>
        <v>17</v>
      </c>
      <c r="J83" s="98">
        <f t="shared" si="13"/>
        <v>6</v>
      </c>
      <c r="K83" s="108">
        <f t="shared" si="11"/>
        <v>50</v>
      </c>
    </row>
    <row r="84" spans="1:11" x14ac:dyDescent="0.3">
      <c r="A84" s="118" t="s">
        <v>537</v>
      </c>
      <c r="B84" s="238" t="s">
        <v>525</v>
      </c>
      <c r="C84" s="98">
        <f t="shared" si="13"/>
        <v>0</v>
      </c>
      <c r="D84" s="98">
        <f t="shared" si="13"/>
        <v>0</v>
      </c>
      <c r="E84" s="98">
        <f t="shared" si="13"/>
        <v>0</v>
      </c>
      <c r="F84" s="98">
        <f t="shared" si="13"/>
        <v>0</v>
      </c>
      <c r="G84" s="98">
        <f t="shared" si="13"/>
        <v>0</v>
      </c>
      <c r="H84" s="98">
        <f t="shared" si="13"/>
        <v>0</v>
      </c>
      <c r="I84" s="98">
        <f t="shared" si="13"/>
        <v>0</v>
      </c>
      <c r="J84" s="98">
        <f t="shared" si="13"/>
        <v>0</v>
      </c>
      <c r="K84" s="108">
        <f t="shared" si="11"/>
        <v>0</v>
      </c>
    </row>
    <row r="85" spans="1:11" x14ac:dyDescent="0.3">
      <c r="A85" s="118" t="s">
        <v>538</v>
      </c>
      <c r="B85" s="238" t="s">
        <v>526</v>
      </c>
      <c r="C85" s="98">
        <f t="shared" ref="C85:J85" si="14">SUM(C15,C29)</f>
        <v>0</v>
      </c>
      <c r="D85" s="98">
        <f t="shared" si="14"/>
        <v>0</v>
      </c>
      <c r="E85" s="98">
        <f t="shared" si="14"/>
        <v>0</v>
      </c>
      <c r="F85" s="98">
        <f t="shared" si="14"/>
        <v>0</v>
      </c>
      <c r="G85" s="98">
        <f t="shared" si="14"/>
        <v>0</v>
      </c>
      <c r="H85" s="98">
        <f t="shared" si="14"/>
        <v>0</v>
      </c>
      <c r="I85" s="98">
        <f t="shared" si="14"/>
        <v>0</v>
      </c>
      <c r="J85" s="98">
        <f t="shared" si="14"/>
        <v>0</v>
      </c>
      <c r="K85" s="108">
        <f t="shared" ref="K85:K86" si="15">SUM(C85:J85)</f>
        <v>0</v>
      </c>
    </row>
    <row r="86" spans="1:11" ht="14.4" thickBot="1" x14ac:dyDescent="0.35">
      <c r="A86" s="118" t="s">
        <v>528</v>
      </c>
      <c r="B86" s="238" t="s">
        <v>527</v>
      </c>
      <c r="C86" s="121">
        <f t="shared" ref="C86:J87" si="16">SUM(C16,C30,C44,C58,C72)</f>
        <v>0</v>
      </c>
      <c r="D86" s="121">
        <f t="shared" si="16"/>
        <v>0</v>
      </c>
      <c r="E86" s="121">
        <f t="shared" si="16"/>
        <v>0</v>
      </c>
      <c r="F86" s="121">
        <f t="shared" si="16"/>
        <v>0</v>
      </c>
      <c r="G86" s="121">
        <f t="shared" si="16"/>
        <v>0</v>
      </c>
      <c r="H86" s="121">
        <f t="shared" si="16"/>
        <v>0</v>
      </c>
      <c r="I86" s="121">
        <f t="shared" si="16"/>
        <v>0</v>
      </c>
      <c r="J86" s="121">
        <f t="shared" si="16"/>
        <v>0</v>
      </c>
      <c r="K86" s="200">
        <f t="shared" si="15"/>
        <v>0</v>
      </c>
    </row>
    <row r="87" spans="1:11" ht="14.4" thickBot="1" x14ac:dyDescent="0.35">
      <c r="A87" s="76" t="s">
        <v>95</v>
      </c>
      <c r="B87" s="369" t="s">
        <v>94</v>
      </c>
      <c r="C87" s="77">
        <f>SUM(C17,C31,C45,C59,C73)</f>
        <v>18</v>
      </c>
      <c r="D87" s="77">
        <f t="shared" si="16"/>
        <v>0</v>
      </c>
      <c r="E87" s="77">
        <f t="shared" si="16"/>
        <v>0</v>
      </c>
      <c r="F87" s="77">
        <f t="shared" si="16"/>
        <v>0</v>
      </c>
      <c r="G87" s="77">
        <f t="shared" si="16"/>
        <v>91</v>
      </c>
      <c r="H87" s="77">
        <f t="shared" si="16"/>
        <v>0</v>
      </c>
      <c r="I87" s="77">
        <f t="shared" si="16"/>
        <v>63</v>
      </c>
      <c r="J87" s="77">
        <f t="shared" si="16"/>
        <v>46</v>
      </c>
      <c r="K87" s="78">
        <f>SUM(K76:K86)</f>
        <v>218</v>
      </c>
    </row>
  </sheetData>
  <mergeCells count="17">
    <mergeCell ref="C47:K47"/>
    <mergeCell ref="C60:K60"/>
    <mergeCell ref="C61:K61"/>
    <mergeCell ref="C74:K74"/>
    <mergeCell ref="C75:K75"/>
    <mergeCell ref="A1:K1"/>
    <mergeCell ref="C2:D2"/>
    <mergeCell ref="E2:F2"/>
    <mergeCell ref="G2:H2"/>
    <mergeCell ref="I2:J2"/>
    <mergeCell ref="C33:K33"/>
    <mergeCell ref="C46:K46"/>
    <mergeCell ref="C4:K4"/>
    <mergeCell ref="C5:K5"/>
    <mergeCell ref="C18:K18"/>
    <mergeCell ref="C19:K19"/>
    <mergeCell ref="C32:K32"/>
  </mergeCells>
  <pageMargins left="0.7" right="0.7" top="0.75" bottom="0.75" header="0.3" footer="0.3"/>
  <pageSetup paperSize="9" scale="8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6"/>
  <sheetViews>
    <sheetView zoomScaleNormal="100" workbookViewId="0">
      <selection activeCell="O24" sqref="O24"/>
    </sheetView>
  </sheetViews>
  <sheetFormatPr defaultRowHeight="14.4" x14ac:dyDescent="0.3"/>
  <cols>
    <col min="1" max="1" width="30.5546875" bestFit="1" customWidth="1"/>
  </cols>
  <sheetData>
    <row r="1" spans="1:14" ht="30" customHeight="1" thickBot="1" x14ac:dyDescent="0.35">
      <c r="A1" s="580" t="s">
        <v>393</v>
      </c>
      <c r="B1" s="581"/>
      <c r="C1" s="581"/>
      <c r="D1" s="581"/>
      <c r="E1" s="581"/>
      <c r="F1" s="581"/>
      <c r="G1" s="581"/>
      <c r="H1" s="581"/>
      <c r="I1" s="581"/>
      <c r="J1" s="581"/>
      <c r="K1" s="581"/>
      <c r="L1" s="581"/>
      <c r="M1" s="581"/>
      <c r="N1" s="582"/>
    </row>
    <row r="2" spans="1:14" ht="15" customHeight="1" x14ac:dyDescent="0.3">
      <c r="A2" s="56" t="s">
        <v>715</v>
      </c>
      <c r="B2" s="583" t="s">
        <v>0</v>
      </c>
      <c r="C2" s="583"/>
      <c r="D2" s="583"/>
      <c r="E2" s="583" t="s">
        <v>2</v>
      </c>
      <c r="F2" s="583"/>
      <c r="G2" s="583"/>
      <c r="H2" s="583" t="s">
        <v>1</v>
      </c>
      <c r="I2" s="583"/>
      <c r="J2" s="583"/>
      <c r="K2" s="583" t="s">
        <v>104</v>
      </c>
      <c r="L2" s="583"/>
      <c r="M2" s="583"/>
      <c r="N2" s="584" t="s">
        <v>4</v>
      </c>
    </row>
    <row r="3" spans="1:14" ht="15" customHeight="1" x14ac:dyDescent="0.3">
      <c r="A3" s="13"/>
      <c r="B3" s="316" t="s">
        <v>6</v>
      </c>
      <c r="C3" s="316" t="s">
        <v>7</v>
      </c>
      <c r="D3" s="316" t="s">
        <v>4</v>
      </c>
      <c r="E3" s="316" t="s">
        <v>6</v>
      </c>
      <c r="F3" s="316" t="s">
        <v>7</v>
      </c>
      <c r="G3" s="316" t="s">
        <v>4</v>
      </c>
      <c r="H3" s="316" t="s">
        <v>6</v>
      </c>
      <c r="I3" s="316" t="s">
        <v>7</v>
      </c>
      <c r="J3" s="316" t="s">
        <v>4</v>
      </c>
      <c r="K3" s="316" t="s">
        <v>6</v>
      </c>
      <c r="L3" s="316" t="s">
        <v>7</v>
      </c>
      <c r="M3" s="316" t="s">
        <v>4</v>
      </c>
      <c r="N3" s="585"/>
    </row>
    <row r="4" spans="1:14" ht="15" customHeight="1" x14ac:dyDescent="0.3">
      <c r="A4" s="80" t="s">
        <v>677</v>
      </c>
      <c r="B4" s="188">
        <v>0.69</v>
      </c>
      <c r="C4" s="188">
        <v>0.65</v>
      </c>
      <c r="D4" s="188">
        <v>0.68</v>
      </c>
      <c r="E4" s="188">
        <v>0</v>
      </c>
      <c r="F4" s="188">
        <v>0</v>
      </c>
      <c r="G4" s="188">
        <v>0</v>
      </c>
      <c r="H4" s="188">
        <v>0.24</v>
      </c>
      <c r="I4" s="188">
        <v>0.32</v>
      </c>
      <c r="J4" s="188">
        <v>0.27</v>
      </c>
      <c r="K4" s="188">
        <v>0</v>
      </c>
      <c r="L4" s="188">
        <v>0.14000000000000001</v>
      </c>
      <c r="M4" s="188">
        <v>7.0000000000000007E-2</v>
      </c>
      <c r="N4" s="189">
        <v>0.62</v>
      </c>
    </row>
    <row r="5" spans="1:14" ht="15" customHeight="1" x14ac:dyDescent="0.3">
      <c r="A5" s="370" t="s">
        <v>676</v>
      </c>
      <c r="B5" s="188">
        <v>0.44</v>
      </c>
      <c r="C5" s="188">
        <v>0.67</v>
      </c>
      <c r="D5" s="188">
        <v>0.48</v>
      </c>
      <c r="E5" s="188">
        <v>0</v>
      </c>
      <c r="F5" s="188">
        <v>0</v>
      </c>
      <c r="G5" s="188">
        <v>0</v>
      </c>
      <c r="H5" s="188">
        <v>0.36</v>
      </c>
      <c r="I5" s="188">
        <v>0.61</v>
      </c>
      <c r="J5" s="188">
        <v>0.5</v>
      </c>
      <c r="K5" s="188">
        <v>0.1</v>
      </c>
      <c r="L5" s="188">
        <v>0.19</v>
      </c>
      <c r="M5" s="188">
        <v>0.15</v>
      </c>
      <c r="N5" s="189">
        <v>0.48</v>
      </c>
    </row>
    <row r="6" spans="1:14" x14ac:dyDescent="0.3">
      <c r="A6" s="371" t="s">
        <v>678</v>
      </c>
      <c r="B6" s="188">
        <v>0.1</v>
      </c>
      <c r="C6" s="188">
        <v>0.48</v>
      </c>
      <c r="D6" s="188">
        <v>0.17</v>
      </c>
      <c r="E6" s="188">
        <v>0</v>
      </c>
      <c r="F6" s="188">
        <v>0</v>
      </c>
      <c r="G6" s="188">
        <v>0</v>
      </c>
      <c r="H6" s="188">
        <v>0.12</v>
      </c>
      <c r="I6" s="188">
        <v>0.23</v>
      </c>
      <c r="J6" s="188">
        <v>0.16</v>
      </c>
      <c r="K6" s="188">
        <v>0</v>
      </c>
      <c r="L6" s="188">
        <v>0.33</v>
      </c>
      <c r="M6" s="188">
        <v>0.13</v>
      </c>
      <c r="N6" s="189">
        <v>0.17</v>
      </c>
    </row>
    <row r="7" spans="1:14" x14ac:dyDescent="0.3">
      <c r="A7" s="371" t="s">
        <v>679</v>
      </c>
      <c r="B7" s="188">
        <v>0.47</v>
      </c>
      <c r="C7" s="188">
        <v>0.61</v>
      </c>
      <c r="D7" s="188">
        <v>0.51</v>
      </c>
      <c r="E7" s="188">
        <v>0</v>
      </c>
      <c r="F7" s="188">
        <v>0</v>
      </c>
      <c r="G7" s="188">
        <v>0</v>
      </c>
      <c r="H7" s="188">
        <v>0.23</v>
      </c>
      <c r="I7" s="188">
        <v>0.38</v>
      </c>
      <c r="J7" s="188">
        <v>0.31</v>
      </c>
      <c r="K7" s="188">
        <v>0.21</v>
      </c>
      <c r="L7" s="188">
        <v>0.17</v>
      </c>
      <c r="M7" s="188">
        <v>0.2</v>
      </c>
      <c r="N7" s="189">
        <v>0.44</v>
      </c>
    </row>
    <row r="8" spans="1:14" x14ac:dyDescent="0.3">
      <c r="A8" s="80" t="s">
        <v>680</v>
      </c>
      <c r="B8" s="188">
        <v>0.39</v>
      </c>
      <c r="C8" s="188">
        <v>0.28000000000000003</v>
      </c>
      <c r="D8" s="188">
        <v>0.36</v>
      </c>
      <c r="E8" s="188">
        <v>0.25</v>
      </c>
      <c r="F8" s="188">
        <v>0</v>
      </c>
      <c r="G8" s="188">
        <v>0.25</v>
      </c>
      <c r="H8" s="188">
        <v>0.13</v>
      </c>
      <c r="I8" s="188">
        <v>0.28999999999999998</v>
      </c>
      <c r="J8" s="188">
        <v>0.23</v>
      </c>
      <c r="K8" s="188">
        <v>0</v>
      </c>
      <c r="L8" s="188">
        <v>0</v>
      </c>
      <c r="M8" s="188">
        <v>0</v>
      </c>
      <c r="N8" s="189">
        <v>0.33</v>
      </c>
    </row>
    <row r="9" spans="1:14" x14ac:dyDescent="0.3">
      <c r="A9" s="371" t="s">
        <v>681</v>
      </c>
      <c r="B9" s="188">
        <v>0.48</v>
      </c>
      <c r="C9" s="188">
        <v>0.49</v>
      </c>
      <c r="D9" s="188">
        <v>0.48</v>
      </c>
      <c r="E9" s="188">
        <v>0</v>
      </c>
      <c r="F9" s="188">
        <v>0</v>
      </c>
      <c r="G9" s="188">
        <v>0</v>
      </c>
      <c r="H9" s="188">
        <v>0.22</v>
      </c>
      <c r="I9" s="188">
        <v>0.3</v>
      </c>
      <c r="J9" s="188">
        <v>0.27</v>
      </c>
      <c r="K9" s="188">
        <v>0</v>
      </c>
      <c r="L9" s="188">
        <v>0</v>
      </c>
      <c r="M9" s="188">
        <v>0</v>
      </c>
      <c r="N9" s="189">
        <v>0.42</v>
      </c>
    </row>
    <row r="10" spans="1:14" x14ac:dyDescent="0.3">
      <c r="A10" s="80" t="s">
        <v>682</v>
      </c>
      <c r="B10" s="188">
        <v>0</v>
      </c>
      <c r="C10" s="188">
        <v>0</v>
      </c>
      <c r="D10" s="188">
        <v>0</v>
      </c>
      <c r="E10" s="188">
        <v>0</v>
      </c>
      <c r="F10" s="188">
        <v>0</v>
      </c>
      <c r="G10" s="188">
        <v>0</v>
      </c>
      <c r="H10" s="188">
        <v>0</v>
      </c>
      <c r="I10" s="188">
        <v>0</v>
      </c>
      <c r="J10" s="188">
        <v>0</v>
      </c>
      <c r="K10" s="188">
        <v>0</v>
      </c>
      <c r="L10" s="188">
        <v>0</v>
      </c>
      <c r="M10" s="188">
        <v>0</v>
      </c>
      <c r="N10" s="189">
        <v>0</v>
      </c>
    </row>
    <row r="11" spans="1:14" ht="15" thickBot="1" x14ac:dyDescent="0.35">
      <c r="A11" s="185" t="s">
        <v>95</v>
      </c>
      <c r="B11" s="190">
        <v>0.49</v>
      </c>
      <c r="C11" s="190">
        <v>0.54</v>
      </c>
      <c r="D11" s="190">
        <v>0.5</v>
      </c>
      <c r="E11" s="190">
        <v>0.25</v>
      </c>
      <c r="F11" s="190">
        <v>0</v>
      </c>
      <c r="G11" s="190">
        <v>0.25</v>
      </c>
      <c r="H11" s="190">
        <v>0.25</v>
      </c>
      <c r="I11" s="190">
        <v>0.41</v>
      </c>
      <c r="J11" s="190">
        <v>0.34</v>
      </c>
      <c r="K11" s="190">
        <v>7.0000000000000007E-2</v>
      </c>
      <c r="L11" s="190">
        <v>0.16</v>
      </c>
      <c r="M11" s="190">
        <v>0.11</v>
      </c>
      <c r="N11" s="186">
        <v>0.44</v>
      </c>
    </row>
    <row r="12" spans="1:14" x14ac:dyDescent="0.3">
      <c r="A12" s="1" t="s">
        <v>5</v>
      </c>
      <c r="B12" s="113"/>
      <c r="C12" s="113"/>
      <c r="D12" s="113"/>
      <c r="E12" s="113"/>
      <c r="F12" s="113"/>
      <c r="G12" s="113"/>
      <c r="H12" s="113"/>
      <c r="I12" s="113"/>
      <c r="J12" s="113"/>
      <c r="K12" s="113"/>
      <c r="L12" s="113"/>
      <c r="M12" s="113"/>
      <c r="N12" s="113"/>
    </row>
    <row r="13" spans="1:14" x14ac:dyDescent="0.3">
      <c r="A13" s="586" t="s">
        <v>138</v>
      </c>
      <c r="B13" s="586"/>
      <c r="C13" s="586"/>
      <c r="D13" s="586"/>
      <c r="E13" s="586"/>
      <c r="F13" s="586"/>
      <c r="G13" s="586"/>
      <c r="H13" s="586"/>
      <c r="I13" s="586"/>
      <c r="J13" s="586"/>
      <c r="K13" s="586"/>
      <c r="L13" s="586"/>
      <c r="M13" s="586"/>
      <c r="N13" s="586"/>
    </row>
    <row r="14" spans="1:14" x14ac:dyDescent="0.3">
      <c r="A14" s="113"/>
      <c r="B14" s="113"/>
      <c r="C14" s="113"/>
      <c r="D14" s="113"/>
      <c r="E14" s="113"/>
      <c r="F14" s="113"/>
      <c r="G14" s="113"/>
      <c r="H14" s="113"/>
      <c r="I14" s="113"/>
      <c r="J14" s="113"/>
      <c r="K14" s="113"/>
      <c r="L14" s="113"/>
      <c r="M14" s="113"/>
      <c r="N14" s="113"/>
    </row>
    <row r="15" spans="1:14" x14ac:dyDescent="0.3">
      <c r="A15" s="112" t="s">
        <v>105</v>
      </c>
      <c r="B15" s="1"/>
      <c r="C15" s="1"/>
      <c r="D15" s="1"/>
      <c r="E15" s="1"/>
      <c r="F15" s="1"/>
      <c r="G15" s="1"/>
      <c r="H15" s="1"/>
      <c r="I15" s="1"/>
      <c r="J15" s="1"/>
      <c r="K15" s="1"/>
      <c r="L15" s="1"/>
      <c r="M15" s="1"/>
      <c r="N15" s="1"/>
    </row>
    <row r="16" spans="1:14" ht="30" customHeight="1" x14ac:dyDescent="0.3">
      <c r="A16" s="559" t="s">
        <v>624</v>
      </c>
      <c r="B16" s="559"/>
      <c r="C16" s="559"/>
      <c r="D16" s="559"/>
      <c r="E16" s="559"/>
      <c r="F16" s="559"/>
      <c r="G16" s="559"/>
      <c r="H16" s="559"/>
      <c r="I16" s="559"/>
      <c r="J16" s="559"/>
      <c r="K16" s="559"/>
      <c r="L16" s="559"/>
      <c r="M16" s="559"/>
      <c r="N16" s="559"/>
    </row>
  </sheetData>
  <mergeCells count="8">
    <mergeCell ref="A1:N1"/>
    <mergeCell ref="A16:N16"/>
    <mergeCell ref="B2:D2"/>
    <mergeCell ref="E2:G2"/>
    <mergeCell ref="H2:J2"/>
    <mergeCell ref="K2:M2"/>
    <mergeCell ref="N2:N3"/>
    <mergeCell ref="A13:N13"/>
  </mergeCells>
  <pageMargins left="0.7" right="0.7" top="0.78740157499999996" bottom="0.78740157499999996" header="0.3" footer="0.3"/>
  <pageSetup paperSize="9" scale="9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25">
    <pageSetUpPr fitToPage="1"/>
  </sheetPr>
  <dimension ref="A1:C25"/>
  <sheetViews>
    <sheetView zoomScaleNormal="100" workbookViewId="0">
      <selection activeCell="O24" sqref="O24"/>
    </sheetView>
  </sheetViews>
  <sheetFormatPr defaultColWidth="9.21875" defaultRowHeight="13.8" x14ac:dyDescent="0.3"/>
  <cols>
    <col min="1" max="1" width="54.77734375" style="2" customWidth="1"/>
    <col min="2" max="2" width="13.44140625" style="2" customWidth="1"/>
    <col min="3" max="3" width="22.44140625" style="2" customWidth="1"/>
    <col min="4" max="5" width="9.21875" style="2"/>
    <col min="6" max="6" width="11.44140625" style="2" bestFit="1" customWidth="1"/>
    <col min="7" max="7" width="9.21875" style="2"/>
    <col min="8" max="8" width="11.44140625" style="2" bestFit="1" customWidth="1"/>
    <col min="9" max="16384" width="9.21875" style="2"/>
  </cols>
  <sheetData>
    <row r="1" spans="1:3" ht="40.049999999999997" customHeight="1" x14ac:dyDescent="0.3">
      <c r="A1" s="587" t="s">
        <v>396</v>
      </c>
      <c r="B1" s="588"/>
      <c r="C1" s="589"/>
    </row>
    <row r="2" spans="1:3" ht="40.049999999999997" customHeight="1" x14ac:dyDescent="0.3">
      <c r="A2" s="13" t="s">
        <v>715</v>
      </c>
      <c r="B2" s="7"/>
      <c r="C2" s="36"/>
    </row>
    <row r="3" spans="1:3" ht="15" customHeight="1" x14ac:dyDescent="0.3">
      <c r="A3" s="14" t="s">
        <v>39</v>
      </c>
      <c r="B3" s="318" t="s">
        <v>40</v>
      </c>
      <c r="C3" s="138" t="s">
        <v>109</v>
      </c>
    </row>
    <row r="4" spans="1:3" ht="15" customHeight="1" x14ac:dyDescent="0.3">
      <c r="A4" s="16" t="s">
        <v>57</v>
      </c>
      <c r="B4" s="478">
        <v>480</v>
      </c>
      <c r="C4" s="477">
        <v>9436</v>
      </c>
    </row>
    <row r="5" spans="1:3" ht="30" customHeight="1" x14ac:dyDescent="0.3">
      <c r="A5" s="16" t="s">
        <v>58</v>
      </c>
      <c r="B5" s="478">
        <v>90</v>
      </c>
      <c r="C5" s="477">
        <v>8862</v>
      </c>
    </row>
    <row r="6" spans="1:3" ht="30" customHeight="1" x14ac:dyDescent="0.3">
      <c r="A6" s="16" t="s">
        <v>59</v>
      </c>
      <c r="B6" s="478">
        <v>161</v>
      </c>
      <c r="C6" s="477">
        <v>49690</v>
      </c>
    </row>
    <row r="7" spans="1:3" ht="15" customHeight="1" x14ac:dyDescent="0.3">
      <c r="A7" s="16" t="s">
        <v>60</v>
      </c>
      <c r="B7" s="478">
        <v>16</v>
      </c>
      <c r="C7" s="477">
        <v>6469</v>
      </c>
    </row>
    <row r="8" spans="1:3" ht="15" customHeight="1" x14ac:dyDescent="0.3">
      <c r="A8" s="16" t="s">
        <v>66</v>
      </c>
      <c r="B8" s="478">
        <v>13</v>
      </c>
      <c r="C8" s="477">
        <v>33935</v>
      </c>
    </row>
    <row r="9" spans="1:3" ht="15" customHeight="1" x14ac:dyDescent="0.3">
      <c r="A9" s="16" t="s">
        <v>61</v>
      </c>
      <c r="B9" s="478">
        <v>4140</v>
      </c>
      <c r="C9" s="477">
        <v>6459</v>
      </c>
    </row>
    <row r="10" spans="1:3" ht="15" customHeight="1" x14ac:dyDescent="0.3">
      <c r="A10" s="149" t="s">
        <v>67</v>
      </c>
      <c r="B10" s="478">
        <v>3652</v>
      </c>
      <c r="C10" s="477">
        <v>5558</v>
      </c>
    </row>
    <row r="11" spans="1:3" ht="15" customHeight="1" x14ac:dyDescent="0.3">
      <c r="A11" s="16" t="s">
        <v>62</v>
      </c>
      <c r="B11" s="478">
        <v>32</v>
      </c>
      <c r="C11" s="477">
        <v>21373</v>
      </c>
    </row>
    <row r="12" spans="1:3" ht="15" customHeight="1" x14ac:dyDescent="0.3">
      <c r="A12" s="16" t="s">
        <v>63</v>
      </c>
      <c r="B12" s="478">
        <v>64</v>
      </c>
      <c r="C12" s="477">
        <v>47056</v>
      </c>
    </row>
    <row r="13" spans="1:3" ht="15" customHeight="1" x14ac:dyDescent="0.3">
      <c r="A13" s="16" t="s">
        <v>64</v>
      </c>
      <c r="B13" s="478">
        <v>164</v>
      </c>
      <c r="C13" s="477">
        <v>67736</v>
      </c>
    </row>
    <row r="14" spans="1:3" ht="15" customHeight="1" x14ac:dyDescent="0.3">
      <c r="A14" s="16" t="s">
        <v>65</v>
      </c>
      <c r="B14" s="479"/>
      <c r="C14" s="36"/>
    </row>
    <row r="15" spans="1:3" ht="15" customHeight="1" thickBot="1" x14ac:dyDescent="0.35">
      <c r="A15" s="23" t="s">
        <v>454</v>
      </c>
      <c r="B15" s="480">
        <f>SUM(B4:B9,B11:B14)</f>
        <v>5160</v>
      </c>
      <c r="C15" s="480">
        <f>((C4*B4)+(C5*B5)+(C6*B6)+(C7*B7)+(C8*B8)+(C9*B9)+(C11*B11)+(C12*B12)+(C13*B13)+(C14*B14))/B15</f>
        <v>10739.552906976744</v>
      </c>
    </row>
    <row r="16" spans="1:3" ht="15" customHeight="1" x14ac:dyDescent="0.3">
      <c r="A16" s="1"/>
      <c r="B16" s="1"/>
      <c r="C16" s="1"/>
    </row>
    <row r="17" spans="1:3" ht="15" customHeight="1" x14ac:dyDescent="0.3">
      <c r="A17" s="92" t="s">
        <v>125</v>
      </c>
      <c r="B17" s="1"/>
      <c r="C17" s="1"/>
    </row>
    <row r="18" spans="1:3" ht="39" customHeight="1" x14ac:dyDescent="0.3">
      <c r="A18" s="590" t="s">
        <v>143</v>
      </c>
      <c r="B18" s="590"/>
      <c r="C18" s="590"/>
    </row>
    <row r="19" spans="1:3" ht="30" customHeight="1" x14ac:dyDescent="0.3">
      <c r="A19" s="590" t="s">
        <v>455</v>
      </c>
      <c r="B19" s="590"/>
      <c r="C19" s="590"/>
    </row>
    <row r="20" spans="1:3" ht="38.25" customHeight="1" x14ac:dyDescent="0.3">
      <c r="A20" s="591" t="s">
        <v>126</v>
      </c>
      <c r="B20" s="591"/>
      <c r="C20" s="591"/>
    </row>
    <row r="21" spans="1:3" ht="15" customHeight="1" x14ac:dyDescent="0.3"/>
    <row r="22" spans="1:3" ht="15" customHeight="1" x14ac:dyDescent="0.3"/>
    <row r="23" spans="1:3" ht="15" customHeight="1" x14ac:dyDescent="0.3"/>
    <row r="24" spans="1:3" ht="15" customHeight="1" x14ac:dyDescent="0.3"/>
    <row r="25" spans="1:3" ht="15" customHeight="1" x14ac:dyDescent="0.3"/>
  </sheetData>
  <mergeCells count="4">
    <mergeCell ref="A1:C1"/>
    <mergeCell ref="A18:C18"/>
    <mergeCell ref="A20:C20"/>
    <mergeCell ref="A19:C19"/>
  </mergeCells>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F74D7-1808-42D1-A320-C8EFE9AC7B61}">
  <sheetPr>
    <pageSetUpPr fitToPage="1"/>
  </sheetPr>
  <dimension ref="A1:L19"/>
  <sheetViews>
    <sheetView tabSelected="1" workbookViewId="0">
      <selection activeCell="A6" sqref="A6"/>
    </sheetView>
  </sheetViews>
  <sheetFormatPr defaultColWidth="9.21875" defaultRowHeight="13.8" x14ac:dyDescent="0.3"/>
  <cols>
    <col min="1" max="1" width="38.77734375" style="2" customWidth="1"/>
    <col min="2" max="10" width="15.44140625" style="1" customWidth="1"/>
    <col min="11" max="11" width="9.21875" style="1"/>
    <col min="12" max="12" width="14.77734375" style="1" bestFit="1" customWidth="1"/>
    <col min="13" max="16384" width="9.21875" style="1"/>
  </cols>
  <sheetData>
    <row r="1" spans="1:12" ht="33.75" customHeight="1" x14ac:dyDescent="0.3">
      <c r="A1" s="573" t="s">
        <v>644</v>
      </c>
      <c r="B1" s="574"/>
      <c r="C1" s="574"/>
      <c r="D1" s="574"/>
      <c r="E1" s="574"/>
      <c r="F1" s="574"/>
      <c r="G1" s="574"/>
      <c r="H1" s="574"/>
      <c r="I1" s="574"/>
      <c r="J1" s="575"/>
    </row>
    <row r="2" spans="1:12" s="4" customFormat="1" ht="38.25" customHeight="1" x14ac:dyDescent="0.3">
      <c r="A2" s="13" t="s">
        <v>715</v>
      </c>
      <c r="B2" s="592" t="s">
        <v>636</v>
      </c>
      <c r="C2" s="593"/>
      <c r="D2" s="594"/>
      <c r="E2" s="592" t="s">
        <v>637</v>
      </c>
      <c r="F2" s="593"/>
      <c r="G2" s="594"/>
      <c r="H2" s="595" t="s">
        <v>4</v>
      </c>
      <c r="I2" s="596"/>
      <c r="J2" s="597"/>
    </row>
    <row r="3" spans="1:12" s="4" customFormat="1" ht="13.5" customHeight="1" thickBot="1" x14ac:dyDescent="0.35">
      <c r="A3" s="37"/>
      <c r="B3" s="41" t="s">
        <v>642</v>
      </c>
      <c r="C3" s="41" t="s">
        <v>640</v>
      </c>
      <c r="D3" s="516" t="s">
        <v>641</v>
      </c>
      <c r="E3" s="41" t="s">
        <v>642</v>
      </c>
      <c r="F3" s="41" t="s">
        <v>640</v>
      </c>
      <c r="G3" s="41" t="s">
        <v>641</v>
      </c>
      <c r="H3" s="300" t="s">
        <v>642</v>
      </c>
      <c r="I3" s="300" t="s">
        <v>638</v>
      </c>
      <c r="J3" s="299" t="s">
        <v>639</v>
      </c>
    </row>
    <row r="4" spans="1:12" x14ac:dyDescent="0.3">
      <c r="A4" s="80" t="s">
        <v>676</v>
      </c>
      <c r="B4" s="463">
        <v>71</v>
      </c>
      <c r="C4" s="463">
        <v>12385</v>
      </c>
      <c r="D4" s="515">
        <v>13366</v>
      </c>
      <c r="E4" s="463">
        <v>15</v>
      </c>
      <c r="F4" s="463">
        <v>0</v>
      </c>
      <c r="G4" s="463">
        <v>21583</v>
      </c>
      <c r="H4" s="464">
        <f>SUM(B4,E4)</f>
        <v>86</v>
      </c>
      <c r="I4" s="464">
        <f>(B4*C4)</f>
        <v>879335</v>
      </c>
      <c r="J4" s="465">
        <f>(B4*D4)+(E4*G4)</f>
        <v>1272731</v>
      </c>
      <c r="L4" s="468"/>
    </row>
    <row r="5" spans="1:12" x14ac:dyDescent="0.3">
      <c r="A5" s="80" t="s">
        <v>680</v>
      </c>
      <c r="B5" s="515">
        <v>6</v>
      </c>
      <c r="C5" s="515">
        <v>12453</v>
      </c>
      <c r="D5" s="515">
        <v>27134</v>
      </c>
      <c r="E5" s="463">
        <v>3</v>
      </c>
      <c r="F5" s="463">
        <v>0</v>
      </c>
      <c r="G5" s="463">
        <v>26798</v>
      </c>
      <c r="H5" s="464">
        <f t="shared" ref="H5:H10" si="0">SUM(B5,E5)</f>
        <v>9</v>
      </c>
      <c r="I5" s="464">
        <f t="shared" ref="I5:I10" si="1">(B5*C5)</f>
        <v>74718</v>
      </c>
      <c r="J5" s="465">
        <f t="shared" ref="J5:J10" si="2">(B5*D5)+(E5*G5)</f>
        <v>243198</v>
      </c>
      <c r="L5" s="468"/>
    </row>
    <row r="6" spans="1:12" x14ac:dyDescent="0.3">
      <c r="A6" s="80" t="s">
        <v>678</v>
      </c>
      <c r="B6" s="466">
        <v>24</v>
      </c>
      <c r="C6" s="466">
        <v>9722</v>
      </c>
      <c r="D6" s="517">
        <v>14433</v>
      </c>
      <c r="E6" s="466">
        <v>5</v>
      </c>
      <c r="F6" s="466">
        <v>0</v>
      </c>
      <c r="G6" s="466">
        <v>20067</v>
      </c>
      <c r="H6" s="464">
        <f t="shared" si="0"/>
        <v>29</v>
      </c>
      <c r="I6" s="464">
        <f t="shared" si="1"/>
        <v>233328</v>
      </c>
      <c r="J6" s="465">
        <f t="shared" si="2"/>
        <v>446727</v>
      </c>
      <c r="L6" s="468"/>
    </row>
    <row r="7" spans="1:12" ht="12.6" customHeight="1" x14ac:dyDescent="0.3">
      <c r="A7" s="80" t="s">
        <v>717</v>
      </c>
      <c r="B7" s="463"/>
      <c r="C7" s="463"/>
      <c r="D7" s="515"/>
      <c r="E7" s="463"/>
      <c r="F7" s="463"/>
      <c r="G7" s="463"/>
      <c r="H7" s="464">
        <f t="shared" si="0"/>
        <v>0</v>
      </c>
      <c r="I7" s="464">
        <f t="shared" si="1"/>
        <v>0</v>
      </c>
      <c r="J7" s="465">
        <f t="shared" si="2"/>
        <v>0</v>
      </c>
      <c r="L7" s="468"/>
    </row>
    <row r="8" spans="1:12" x14ac:dyDescent="0.3">
      <c r="A8" s="80" t="s">
        <v>679</v>
      </c>
      <c r="B8" s="466">
        <v>50</v>
      </c>
      <c r="C8" s="466">
        <v>12396</v>
      </c>
      <c r="D8" s="517">
        <v>20188</v>
      </c>
      <c r="E8" s="466">
        <v>29</v>
      </c>
      <c r="F8" s="466">
        <v>0</v>
      </c>
      <c r="G8" s="466">
        <v>22119</v>
      </c>
      <c r="H8" s="464">
        <f t="shared" si="0"/>
        <v>79</v>
      </c>
      <c r="I8" s="464">
        <f t="shared" si="1"/>
        <v>619800</v>
      </c>
      <c r="J8" s="465">
        <f t="shared" si="2"/>
        <v>1650851</v>
      </c>
      <c r="L8" s="468"/>
    </row>
    <row r="9" spans="1:12" x14ac:dyDescent="0.3">
      <c r="A9" s="80" t="s">
        <v>677</v>
      </c>
      <c r="B9" s="466">
        <v>83</v>
      </c>
      <c r="C9" s="466">
        <v>15169</v>
      </c>
      <c r="D9" s="517">
        <v>23038</v>
      </c>
      <c r="E9" s="466">
        <v>14</v>
      </c>
      <c r="F9" s="466">
        <v>0</v>
      </c>
      <c r="G9" s="466">
        <v>8823</v>
      </c>
      <c r="H9" s="464">
        <f t="shared" si="0"/>
        <v>97</v>
      </c>
      <c r="I9" s="464">
        <f t="shared" si="1"/>
        <v>1259027</v>
      </c>
      <c r="J9" s="465">
        <f t="shared" si="2"/>
        <v>2035676</v>
      </c>
      <c r="L9" s="468"/>
    </row>
    <row r="10" spans="1:12" ht="14.4" thickBot="1" x14ac:dyDescent="0.35">
      <c r="A10" s="481" t="s">
        <v>722</v>
      </c>
      <c r="B10" s="482">
        <v>42</v>
      </c>
      <c r="C10" s="482">
        <v>11250</v>
      </c>
      <c r="D10" s="518">
        <v>26728</v>
      </c>
      <c r="E10" s="482">
        <v>8</v>
      </c>
      <c r="F10" s="482">
        <v>0</v>
      </c>
      <c r="G10" s="482">
        <v>12545</v>
      </c>
      <c r="H10" s="464">
        <f t="shared" si="0"/>
        <v>50</v>
      </c>
      <c r="I10" s="464">
        <f t="shared" si="1"/>
        <v>472500</v>
      </c>
      <c r="J10" s="465">
        <f t="shared" si="2"/>
        <v>1222936</v>
      </c>
      <c r="L10" s="468"/>
    </row>
    <row r="11" spans="1:12" ht="14.4" thickBot="1" x14ac:dyDescent="0.35">
      <c r="A11" s="76" t="s">
        <v>95</v>
      </c>
      <c r="B11" s="467">
        <f>SUM(B4:B10)</f>
        <v>276</v>
      </c>
      <c r="C11" s="467"/>
      <c r="D11" s="467"/>
      <c r="E11" s="467">
        <f>SUM(E4:E10)</f>
        <v>74</v>
      </c>
      <c r="F11" s="467"/>
      <c r="G11" s="467"/>
      <c r="H11" s="467">
        <f>SUM(H4:H10)</f>
        <v>350</v>
      </c>
      <c r="I11" s="467">
        <f t="shared" ref="I11" si="3">SUM(I4:I10)</f>
        <v>3538708</v>
      </c>
      <c r="J11" s="467">
        <f>SUM(J4:J10)</f>
        <v>6872119</v>
      </c>
      <c r="L11" s="476"/>
    </row>
    <row r="12" spans="1:12" ht="30" customHeight="1" x14ac:dyDescent="0.3">
      <c r="C12" s="469"/>
    </row>
    <row r="13" spans="1:12" ht="25.5" customHeight="1" x14ac:dyDescent="0.3">
      <c r="A13" s="586" t="s">
        <v>140</v>
      </c>
      <c r="B13" s="586"/>
      <c r="C13" s="586"/>
      <c r="D13" s="586"/>
      <c r="E13" s="586"/>
      <c r="F13" s="586"/>
      <c r="G13" s="586"/>
      <c r="H13" s="586"/>
      <c r="I13" s="586"/>
      <c r="J13" s="586"/>
    </row>
    <row r="14" spans="1:12" x14ac:dyDescent="0.3">
      <c r="A14" s="591" t="s">
        <v>645</v>
      </c>
      <c r="B14" s="591"/>
      <c r="C14" s="591"/>
      <c r="D14" s="591"/>
      <c r="E14" s="591"/>
      <c r="F14" s="591"/>
      <c r="G14" s="591"/>
      <c r="H14" s="591"/>
      <c r="I14" s="591"/>
      <c r="J14" s="591"/>
    </row>
    <row r="15" spans="1:12" ht="30" customHeight="1" x14ac:dyDescent="0.3">
      <c r="A15" s="591" t="s">
        <v>646</v>
      </c>
      <c r="B15" s="591"/>
      <c r="C15" s="591"/>
      <c r="D15" s="591"/>
      <c r="E15" s="591"/>
      <c r="F15" s="591"/>
      <c r="G15" s="591"/>
      <c r="H15" s="591"/>
      <c r="I15" s="591"/>
      <c r="J15" s="591"/>
    </row>
    <row r="17" spans="1:10" ht="15" customHeight="1" x14ac:dyDescent="0.3">
      <c r="A17" s="591" t="s">
        <v>659</v>
      </c>
      <c r="B17" s="591"/>
      <c r="C17" s="591"/>
      <c r="D17" s="591"/>
      <c r="E17" s="591"/>
      <c r="F17" s="591"/>
      <c r="G17" s="591"/>
      <c r="H17" s="591"/>
      <c r="I17" s="591"/>
      <c r="J17" s="591"/>
    </row>
    <row r="19" spans="1:10" x14ac:dyDescent="0.3">
      <c r="A19" s="591" t="s">
        <v>647</v>
      </c>
      <c r="B19" s="591"/>
      <c r="C19" s="591"/>
      <c r="D19" s="591"/>
      <c r="E19" s="591"/>
      <c r="F19" s="591"/>
      <c r="G19" s="591"/>
      <c r="H19" s="591"/>
      <c r="I19" s="591"/>
      <c r="J19" s="591"/>
    </row>
  </sheetData>
  <mergeCells count="9">
    <mergeCell ref="A17:J17"/>
    <mergeCell ref="A19:J19"/>
    <mergeCell ref="E2:G2"/>
    <mergeCell ref="A1:J1"/>
    <mergeCell ref="B2:D2"/>
    <mergeCell ref="H2:J2"/>
    <mergeCell ref="A14:J14"/>
    <mergeCell ref="A13:J13"/>
    <mergeCell ref="A15:J15"/>
  </mergeCells>
  <pageMargins left="0.7" right="0.7" top="0.75" bottom="0.75" header="0.3" footer="0.3"/>
  <pageSetup paperSize="9" scale="7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60A81-86EC-4742-A67E-6456A3C14BFE}">
  <sheetPr>
    <pageSetUpPr fitToPage="1"/>
  </sheetPr>
  <dimension ref="A1:K13"/>
  <sheetViews>
    <sheetView workbookViewId="0">
      <selection activeCell="O24" sqref="O24"/>
    </sheetView>
  </sheetViews>
  <sheetFormatPr defaultColWidth="9.21875" defaultRowHeight="13.8" x14ac:dyDescent="0.3"/>
  <cols>
    <col min="1" max="1" width="38.77734375" style="2" customWidth="1"/>
    <col min="2" max="2" width="8.21875" style="1" customWidth="1"/>
    <col min="3" max="3" width="6.77734375" style="1" customWidth="1"/>
    <col min="4" max="4" width="8.5546875" style="1" customWidth="1"/>
    <col min="5" max="5" width="7.44140625" style="1" customWidth="1"/>
    <col min="6" max="6" width="8.77734375" style="1" customWidth="1"/>
    <col min="7" max="7" width="7" style="1" customWidth="1"/>
    <col min="8" max="9" width="9.33203125" style="1" bestFit="1" customWidth="1"/>
    <col min="10" max="11" width="9.44140625" style="1" bestFit="1" customWidth="1"/>
    <col min="12" max="16384" width="9.21875" style="1"/>
  </cols>
  <sheetData>
    <row r="1" spans="1:11" ht="33.75" customHeight="1" x14ac:dyDescent="0.3">
      <c r="A1" s="573" t="s">
        <v>704</v>
      </c>
      <c r="B1" s="574"/>
      <c r="C1" s="574"/>
      <c r="D1" s="574"/>
      <c r="E1" s="574"/>
      <c r="F1" s="574"/>
      <c r="G1" s="574"/>
      <c r="H1" s="574"/>
      <c r="I1" s="574"/>
      <c r="J1" s="574"/>
      <c r="K1" s="575"/>
    </row>
    <row r="2" spans="1:11" s="4" customFormat="1" ht="38.25" customHeight="1" x14ac:dyDescent="0.3">
      <c r="A2" s="13" t="s">
        <v>715</v>
      </c>
      <c r="B2" s="547" t="s">
        <v>0</v>
      </c>
      <c r="C2" s="547"/>
      <c r="D2" s="547" t="s">
        <v>2</v>
      </c>
      <c r="E2" s="547"/>
      <c r="F2" s="547" t="s">
        <v>1</v>
      </c>
      <c r="G2" s="547"/>
      <c r="H2" s="576" t="s">
        <v>3</v>
      </c>
      <c r="I2" s="566"/>
      <c r="J2" s="598" t="s">
        <v>4</v>
      </c>
      <c r="K2" s="599"/>
    </row>
    <row r="3" spans="1:11" s="4" customFormat="1" ht="13.5" customHeight="1" thickBot="1" x14ac:dyDescent="0.35">
      <c r="A3" s="37"/>
      <c r="B3" s="41" t="s">
        <v>25</v>
      </c>
      <c r="C3" s="41" t="s">
        <v>633</v>
      </c>
      <c r="D3" s="41" t="s">
        <v>25</v>
      </c>
      <c r="E3" s="41" t="s">
        <v>633</v>
      </c>
      <c r="F3" s="41" t="s">
        <v>25</v>
      </c>
      <c r="G3" s="41" t="s">
        <v>633</v>
      </c>
      <c r="H3" s="41" t="s">
        <v>25</v>
      </c>
      <c r="I3" s="41" t="s">
        <v>633</v>
      </c>
      <c r="J3" s="300" t="s">
        <v>25</v>
      </c>
      <c r="K3" s="299" t="s">
        <v>633</v>
      </c>
    </row>
    <row r="4" spans="1:11" x14ac:dyDescent="0.3">
      <c r="A4" s="80" t="s">
        <v>676</v>
      </c>
      <c r="B4" s="396">
        <v>10.916184929640094</v>
      </c>
      <c r="C4" s="396">
        <v>17.184743161246825</v>
      </c>
      <c r="D4" s="396">
        <v>0</v>
      </c>
      <c r="E4" s="396">
        <v>0</v>
      </c>
      <c r="F4" s="396">
        <v>6.4550370806018957</v>
      </c>
      <c r="G4" s="396">
        <v>9.9120680504353551</v>
      </c>
      <c r="H4" s="396">
        <v>0.60247012752284357</v>
      </c>
      <c r="I4" s="396">
        <v>1.4774862651155449</v>
      </c>
      <c r="J4" s="397">
        <v>17.973692137764832</v>
      </c>
      <c r="K4" s="398">
        <v>28.574297476797724</v>
      </c>
    </row>
    <row r="5" spans="1:11" x14ac:dyDescent="0.3">
      <c r="A5" s="80" t="s">
        <v>680</v>
      </c>
      <c r="B5" s="396">
        <v>11.534488119477237</v>
      </c>
      <c r="C5" s="396">
        <v>13.410096187600926</v>
      </c>
      <c r="D5" s="396">
        <v>2.2166277168734516</v>
      </c>
      <c r="E5" s="396">
        <v>2.286837644557226</v>
      </c>
      <c r="F5" s="396">
        <v>1.9257580164692429</v>
      </c>
      <c r="G5" s="396">
        <v>2.1163278201823452</v>
      </c>
      <c r="H5" s="396">
        <v>7.0209927683774487E-2</v>
      </c>
      <c r="I5" s="396">
        <v>9.0269907021995763E-2</v>
      </c>
      <c r="J5" s="397">
        <v>15.747083780503704</v>
      </c>
      <c r="K5" s="398">
        <v>17.903531559362492</v>
      </c>
    </row>
    <row r="6" spans="1:11" x14ac:dyDescent="0.3">
      <c r="A6" s="80" t="s">
        <v>678</v>
      </c>
      <c r="B6" s="396">
        <v>6.9301311348089722</v>
      </c>
      <c r="C6" s="396">
        <v>10.186097917973532</v>
      </c>
      <c r="D6" s="396">
        <v>0</v>
      </c>
      <c r="E6" s="396">
        <v>0</v>
      </c>
      <c r="F6" s="396">
        <v>3.8533918809929202</v>
      </c>
      <c r="G6" s="396">
        <v>5.8248947038265069</v>
      </c>
      <c r="H6" s="512">
        <v>0.19416315679421689</v>
      </c>
      <c r="I6" s="512">
        <v>0.31364817635988884</v>
      </c>
      <c r="J6" s="397">
        <v>10.97768617259611</v>
      </c>
      <c r="K6" s="398">
        <v>16.32464079815993</v>
      </c>
    </row>
    <row r="7" spans="1:11" x14ac:dyDescent="0.3">
      <c r="A7" s="80" t="s">
        <v>681</v>
      </c>
      <c r="B7" s="396">
        <v>10.542050192746437</v>
      </c>
      <c r="C7" s="396">
        <v>23.994964990952713</v>
      </c>
      <c r="D7" s="396">
        <v>0</v>
      </c>
      <c r="E7" s="396">
        <v>0</v>
      </c>
      <c r="F7" s="396">
        <v>4.8776650145543217</v>
      </c>
      <c r="G7" s="396">
        <v>9.9388980672907952</v>
      </c>
      <c r="H7" s="396">
        <v>0</v>
      </c>
      <c r="I7" s="396">
        <v>0</v>
      </c>
      <c r="J7" s="397">
        <v>15.41971520730076</v>
      </c>
      <c r="K7" s="398">
        <v>33.93386305824351</v>
      </c>
    </row>
    <row r="8" spans="1:11" x14ac:dyDescent="0.3">
      <c r="A8" s="80" t="s">
        <v>679</v>
      </c>
      <c r="B8" s="396">
        <v>1.5149465710807519</v>
      </c>
      <c r="C8" s="396">
        <v>12.863519545516027</v>
      </c>
      <c r="D8" s="396">
        <v>0</v>
      </c>
      <c r="E8" s="396">
        <v>0</v>
      </c>
      <c r="F8" s="396">
        <v>0.852157446232923</v>
      </c>
      <c r="G8" s="396">
        <v>5.6810496415528196</v>
      </c>
      <c r="H8" s="396">
        <v>0.31110509941836872</v>
      </c>
      <c r="I8" s="396">
        <v>1.0550520762883808</v>
      </c>
      <c r="J8" s="397">
        <v>2.6782091167320434</v>
      </c>
      <c r="K8" s="398">
        <v>19.599621263357228</v>
      </c>
    </row>
    <row r="9" spans="1:11" x14ac:dyDescent="0.3">
      <c r="A9" s="120" t="s">
        <v>677</v>
      </c>
      <c r="B9" s="396">
        <v>4.3714271989239561</v>
      </c>
      <c r="C9" s="396">
        <v>8.3873757025507985</v>
      </c>
      <c r="D9" s="396">
        <v>0</v>
      </c>
      <c r="E9" s="396">
        <v>0</v>
      </c>
      <c r="F9" s="396">
        <v>1.4315223134937791</v>
      </c>
      <c r="G9" s="396">
        <v>2.8534370946822305</v>
      </c>
      <c r="H9" s="396">
        <v>0.50919921218235087</v>
      </c>
      <c r="I9" s="396">
        <v>0.92232310131142814</v>
      </c>
      <c r="J9" s="397">
        <v>6.3121487246000862</v>
      </c>
      <c r="K9" s="398">
        <v>12.163135898544457</v>
      </c>
    </row>
    <row r="10" spans="1:11" ht="14.4" thickBot="1" x14ac:dyDescent="0.35">
      <c r="A10" s="510" t="s">
        <v>722</v>
      </c>
      <c r="B10" s="513">
        <v>0</v>
      </c>
      <c r="C10" s="513">
        <v>0</v>
      </c>
      <c r="D10" s="513">
        <v>0</v>
      </c>
      <c r="E10" s="513">
        <v>0</v>
      </c>
      <c r="F10" s="513">
        <v>0</v>
      </c>
      <c r="G10" s="513">
        <v>0</v>
      </c>
      <c r="H10" s="513">
        <v>0.7191011235955056</v>
      </c>
      <c r="I10" s="513">
        <v>1.6179775280898876</v>
      </c>
      <c r="J10" s="514">
        <v>0.7191011235955056</v>
      </c>
      <c r="K10" s="511">
        <v>1.6179775280898876</v>
      </c>
    </row>
    <row r="11" spans="1:11" ht="14.4" thickBot="1" x14ac:dyDescent="0.35">
      <c r="A11" s="76" t="s">
        <v>95</v>
      </c>
      <c r="B11" s="399">
        <v>6.8822019753401475</v>
      </c>
      <c r="C11" s="399">
        <v>12.257893231197942</v>
      </c>
      <c r="D11" s="399">
        <v>0.4548345204994535</v>
      </c>
      <c r="E11" s="399">
        <v>0.46924104377319187</v>
      </c>
      <c r="F11" s="399">
        <v>2.6713810299017675</v>
      </c>
      <c r="G11" s="399">
        <v>4.9146825110981673</v>
      </c>
      <c r="H11" s="399">
        <v>0.33340811004937315</v>
      </c>
      <c r="I11" s="399">
        <v>0.74296498597422045</v>
      </c>
      <c r="J11" s="399">
        <v>10.341825635790741</v>
      </c>
      <c r="K11" s="399">
        <v>18.854022815816712</v>
      </c>
    </row>
    <row r="13" spans="1:11" x14ac:dyDescent="0.3">
      <c r="A13" s="586" t="s">
        <v>140</v>
      </c>
      <c r="B13" s="586"/>
      <c r="C13" s="586"/>
      <c r="D13" s="586"/>
      <c r="E13" s="586"/>
      <c r="F13" s="586"/>
      <c r="G13" s="586"/>
      <c r="H13" s="586"/>
      <c r="I13" s="586"/>
      <c r="J13" s="586"/>
      <c r="K13" s="113"/>
    </row>
  </sheetData>
  <mergeCells count="7">
    <mergeCell ref="A13:J13"/>
    <mergeCell ref="A1:K1"/>
    <mergeCell ref="B2:C2"/>
    <mergeCell ref="D2:E2"/>
    <mergeCell ref="F2:G2"/>
    <mergeCell ref="H2:I2"/>
    <mergeCell ref="J2:K2"/>
  </mergeCells>
  <pageMargins left="0.7" right="0.7" top="0.75" bottom="0.75" header="0.3" footer="0.3"/>
  <pageSetup paperSize="9" scale="72" fitToWidth="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4">
    <pageSetUpPr fitToPage="1"/>
  </sheetPr>
  <dimension ref="A1:K131"/>
  <sheetViews>
    <sheetView topLeftCell="A7" zoomScaleNormal="100" workbookViewId="0">
      <selection activeCell="O24" sqref="O24"/>
    </sheetView>
  </sheetViews>
  <sheetFormatPr defaultColWidth="9.21875" defaultRowHeight="13.8" x14ac:dyDescent="0.3"/>
  <cols>
    <col min="1" max="1" width="47.77734375" style="2" customWidth="1"/>
    <col min="2" max="2" width="6.77734375" style="3" customWidth="1"/>
    <col min="3" max="3" width="8.21875" style="1" customWidth="1"/>
    <col min="4" max="4" width="6.77734375" style="1" customWidth="1"/>
    <col min="5" max="5" width="8.5546875" style="1" customWidth="1"/>
    <col min="6" max="6" width="7.44140625" style="1" customWidth="1"/>
    <col min="7" max="7" width="8.77734375" style="1" customWidth="1"/>
    <col min="8" max="8" width="7" style="1" customWidth="1"/>
    <col min="9" max="16384" width="9.21875" style="1"/>
  </cols>
  <sheetData>
    <row r="1" spans="1:11" ht="42.75" customHeight="1" x14ac:dyDescent="0.3">
      <c r="A1" s="602" t="s">
        <v>394</v>
      </c>
      <c r="B1" s="603"/>
      <c r="C1" s="603"/>
      <c r="D1" s="603"/>
      <c r="E1" s="603"/>
      <c r="F1" s="603"/>
      <c r="G1" s="603"/>
      <c r="H1" s="603"/>
      <c r="I1" s="603"/>
      <c r="J1" s="603"/>
      <c r="K1" s="604"/>
    </row>
    <row r="2" spans="1:11" s="4" customFormat="1" ht="38.25" customHeight="1" x14ac:dyDescent="0.3">
      <c r="A2" s="605" t="s">
        <v>715</v>
      </c>
      <c r="B2" s="42"/>
      <c r="C2" s="592" t="s">
        <v>0</v>
      </c>
      <c r="D2" s="594"/>
      <c r="E2" s="592" t="s">
        <v>2</v>
      </c>
      <c r="F2" s="594"/>
      <c r="G2" s="592" t="s">
        <v>1</v>
      </c>
      <c r="H2" s="594"/>
      <c r="I2" s="600" t="s">
        <v>3</v>
      </c>
      <c r="J2" s="601"/>
      <c r="K2" s="43" t="s">
        <v>4</v>
      </c>
    </row>
    <row r="3" spans="1:11" s="4" customFormat="1" ht="15.75" customHeight="1" thickBot="1" x14ac:dyDescent="0.35">
      <c r="A3" s="606"/>
      <c r="B3" s="39"/>
      <c r="C3" s="40" t="s">
        <v>6</v>
      </c>
      <c r="D3" s="40" t="s">
        <v>7</v>
      </c>
      <c r="E3" s="40" t="s">
        <v>6</v>
      </c>
      <c r="F3" s="40" t="s">
        <v>7</v>
      </c>
      <c r="G3" s="40" t="s">
        <v>6</v>
      </c>
      <c r="H3" s="40" t="s">
        <v>7</v>
      </c>
      <c r="I3" s="355" t="s">
        <v>6</v>
      </c>
      <c r="J3" s="355" t="s">
        <v>7</v>
      </c>
      <c r="K3" s="35"/>
    </row>
    <row r="4" spans="1:11" s="4" customFormat="1" x14ac:dyDescent="0.3">
      <c r="A4" s="116" t="s">
        <v>677</v>
      </c>
      <c r="B4" s="117"/>
      <c r="C4" s="577"/>
      <c r="D4" s="578"/>
      <c r="E4" s="578"/>
      <c r="F4" s="578"/>
      <c r="G4" s="578"/>
      <c r="H4" s="578"/>
      <c r="I4" s="578"/>
      <c r="J4" s="578"/>
      <c r="K4" s="579"/>
    </row>
    <row r="5" spans="1:11" s="4" customFormat="1" x14ac:dyDescent="0.3">
      <c r="A5" s="236" t="s">
        <v>516</v>
      </c>
      <c r="B5" s="237" t="s">
        <v>515</v>
      </c>
      <c r="C5" s="570"/>
      <c r="D5" s="571"/>
      <c r="E5" s="571"/>
      <c r="F5" s="571"/>
      <c r="G5" s="571"/>
      <c r="H5" s="571"/>
      <c r="I5" s="571"/>
      <c r="J5" s="571"/>
      <c r="K5" s="572"/>
    </row>
    <row r="6" spans="1:11" s="4" customFormat="1" x14ac:dyDescent="0.3">
      <c r="A6" s="118" t="s">
        <v>530</v>
      </c>
      <c r="B6" s="238" t="s">
        <v>517</v>
      </c>
      <c r="C6" s="9"/>
      <c r="D6" s="9"/>
      <c r="E6" s="9"/>
      <c r="F6" s="9"/>
      <c r="G6" s="9"/>
      <c r="H6" s="9"/>
      <c r="I6" s="357"/>
      <c r="J6" s="358"/>
      <c r="K6" s="17">
        <f>SUM(C6:J6)</f>
        <v>0</v>
      </c>
    </row>
    <row r="7" spans="1:11" s="4" customFormat="1" x14ac:dyDescent="0.3">
      <c r="A7" s="118" t="s">
        <v>531</v>
      </c>
      <c r="B7" s="238" t="s">
        <v>518</v>
      </c>
      <c r="C7" s="9"/>
      <c r="D7" s="9"/>
      <c r="E7" s="9"/>
      <c r="F7" s="9"/>
      <c r="G7" s="9"/>
      <c r="H7" s="9"/>
      <c r="I7" s="357"/>
      <c r="J7" s="358"/>
      <c r="K7" s="17">
        <f t="shared" ref="K7:K19" si="0">SUM(C7:J7)</f>
        <v>0</v>
      </c>
    </row>
    <row r="8" spans="1:11" s="4" customFormat="1" x14ac:dyDescent="0.3">
      <c r="A8" s="118" t="s">
        <v>532</v>
      </c>
      <c r="B8" s="238" t="s">
        <v>519</v>
      </c>
      <c r="C8" s="9"/>
      <c r="D8" s="9"/>
      <c r="E8" s="9"/>
      <c r="F8" s="9"/>
      <c r="G8" s="9"/>
      <c r="H8" s="9"/>
      <c r="I8" s="357"/>
      <c r="J8" s="358"/>
      <c r="K8" s="17">
        <f t="shared" si="0"/>
        <v>0</v>
      </c>
    </row>
    <row r="9" spans="1:11" s="4" customFormat="1" x14ac:dyDescent="0.3">
      <c r="A9" s="118" t="s">
        <v>533</v>
      </c>
      <c r="B9" s="238" t="s">
        <v>520</v>
      </c>
      <c r="C9" s="9"/>
      <c r="D9" s="9"/>
      <c r="E9" s="9"/>
      <c r="F9" s="9"/>
      <c r="G9" s="9"/>
      <c r="H9" s="9"/>
      <c r="I9" s="357"/>
      <c r="J9" s="358"/>
      <c r="K9" s="17">
        <f t="shared" si="0"/>
        <v>0</v>
      </c>
    </row>
    <row r="10" spans="1:11" s="4" customFormat="1" x14ac:dyDescent="0.3">
      <c r="A10" s="118" t="s">
        <v>534</v>
      </c>
      <c r="B10" s="238" t="s">
        <v>521</v>
      </c>
      <c r="C10" s="9"/>
      <c r="D10" s="9"/>
      <c r="E10" s="9"/>
      <c r="F10" s="9"/>
      <c r="G10" s="9"/>
      <c r="H10" s="9"/>
      <c r="I10" s="357"/>
      <c r="J10" s="358"/>
      <c r="K10" s="17">
        <f t="shared" si="0"/>
        <v>0</v>
      </c>
    </row>
    <row r="11" spans="1:11" s="4" customFormat="1" x14ac:dyDescent="0.3">
      <c r="A11" s="118" t="s">
        <v>535</v>
      </c>
      <c r="B11" s="238" t="s">
        <v>522</v>
      </c>
      <c r="C11" s="9"/>
      <c r="D11" s="9"/>
      <c r="E11" s="9"/>
      <c r="F11" s="9"/>
      <c r="G11" s="9"/>
      <c r="H11" s="9"/>
      <c r="I11" s="357"/>
      <c r="J11" s="358"/>
      <c r="K11" s="17">
        <f t="shared" si="0"/>
        <v>0</v>
      </c>
    </row>
    <row r="12" spans="1:11" s="4" customFormat="1" x14ac:dyDescent="0.3">
      <c r="A12" s="118" t="s">
        <v>529</v>
      </c>
      <c r="B12" s="238" t="s">
        <v>523</v>
      </c>
      <c r="C12" s="9"/>
      <c r="D12" s="9"/>
      <c r="E12" s="9"/>
      <c r="F12" s="9"/>
      <c r="G12" s="9"/>
      <c r="H12" s="9"/>
      <c r="I12" s="357"/>
      <c r="J12" s="358"/>
      <c r="K12" s="17">
        <f t="shared" si="0"/>
        <v>0</v>
      </c>
    </row>
    <row r="13" spans="1:11" s="4" customFormat="1" x14ac:dyDescent="0.3">
      <c r="A13" s="118" t="s">
        <v>536</v>
      </c>
      <c r="B13" s="238" t="s">
        <v>524</v>
      </c>
      <c r="C13" s="9">
        <v>86</v>
      </c>
      <c r="D13" s="9">
        <v>36</v>
      </c>
      <c r="E13" s="9"/>
      <c r="F13" s="9"/>
      <c r="G13" s="9">
        <v>96</v>
      </c>
      <c r="H13" s="9">
        <v>49</v>
      </c>
      <c r="I13" s="357">
        <v>11</v>
      </c>
      <c r="J13" s="358">
        <v>8</v>
      </c>
      <c r="K13" s="17">
        <f t="shared" si="0"/>
        <v>286</v>
      </c>
    </row>
    <row r="14" spans="1:11" s="4" customFormat="1" x14ac:dyDescent="0.3">
      <c r="A14" s="118" t="s">
        <v>537</v>
      </c>
      <c r="B14" s="238" t="s">
        <v>525</v>
      </c>
      <c r="C14" s="9"/>
      <c r="D14" s="9"/>
      <c r="E14" s="9"/>
      <c r="F14" s="9"/>
      <c r="G14" s="9"/>
      <c r="H14" s="9"/>
      <c r="I14" s="357"/>
      <c r="J14" s="358"/>
      <c r="K14" s="17">
        <f t="shared" si="0"/>
        <v>0</v>
      </c>
    </row>
    <row r="15" spans="1:11" s="4" customFormat="1" x14ac:dyDescent="0.3">
      <c r="A15" s="118" t="s">
        <v>538</v>
      </c>
      <c r="B15" s="238" t="s">
        <v>526</v>
      </c>
      <c r="C15" s="9"/>
      <c r="D15" s="9"/>
      <c r="E15" s="9"/>
      <c r="F15" s="9"/>
      <c r="G15" s="9"/>
      <c r="H15" s="9"/>
      <c r="I15" s="357"/>
      <c r="J15" s="358"/>
      <c r="K15" s="17">
        <f t="shared" si="0"/>
        <v>0</v>
      </c>
    </row>
    <row r="16" spans="1:11" s="4" customFormat="1" x14ac:dyDescent="0.3">
      <c r="A16" s="118" t="s">
        <v>528</v>
      </c>
      <c r="B16" s="238" t="s">
        <v>527</v>
      </c>
      <c r="C16" s="9"/>
      <c r="D16" s="9"/>
      <c r="E16" s="9"/>
      <c r="F16" s="9"/>
      <c r="G16" s="9"/>
      <c r="H16" s="9"/>
      <c r="I16" s="357"/>
      <c r="J16" s="358"/>
      <c r="K16" s="17">
        <f t="shared" si="0"/>
        <v>0</v>
      </c>
    </row>
    <row r="17" spans="1:11" s="4" customFormat="1" x14ac:dyDescent="0.3">
      <c r="A17" s="239" t="s">
        <v>93</v>
      </c>
      <c r="B17" s="352" t="s">
        <v>94</v>
      </c>
      <c r="C17" s="12">
        <f>SUM(C6:C16)</f>
        <v>86</v>
      </c>
      <c r="D17" s="12">
        <f t="shared" ref="D17:J17" si="1">SUM(D6:D16)</f>
        <v>36</v>
      </c>
      <c r="E17" s="12">
        <f t="shared" si="1"/>
        <v>0</v>
      </c>
      <c r="F17" s="12">
        <f t="shared" si="1"/>
        <v>0</v>
      </c>
      <c r="G17" s="12">
        <f t="shared" si="1"/>
        <v>96</v>
      </c>
      <c r="H17" s="12">
        <f t="shared" si="1"/>
        <v>49</v>
      </c>
      <c r="I17" s="12">
        <f t="shared" si="1"/>
        <v>11</v>
      </c>
      <c r="J17" s="12">
        <f t="shared" si="1"/>
        <v>8</v>
      </c>
      <c r="K17" s="17">
        <f>SUM(K6:K16)</f>
        <v>286</v>
      </c>
    </row>
    <row r="18" spans="1:11" s="4" customFormat="1" ht="15" customHeight="1" x14ac:dyDescent="0.3">
      <c r="A18" s="359" t="s">
        <v>684</v>
      </c>
      <c r="B18" s="360" t="s">
        <v>94</v>
      </c>
      <c r="C18" s="357">
        <v>42</v>
      </c>
      <c r="D18" s="357">
        <v>26</v>
      </c>
      <c r="E18" s="357"/>
      <c r="F18" s="357"/>
      <c r="G18" s="357">
        <v>38</v>
      </c>
      <c r="H18" s="357">
        <v>30</v>
      </c>
      <c r="I18" s="357">
        <v>6</v>
      </c>
      <c r="J18" s="357">
        <v>3</v>
      </c>
      <c r="K18" s="19">
        <f t="shared" si="0"/>
        <v>145</v>
      </c>
    </row>
    <row r="19" spans="1:11" s="4" customFormat="1" ht="15" customHeight="1" x14ac:dyDescent="0.3">
      <c r="A19" s="359" t="s">
        <v>685</v>
      </c>
      <c r="B19" s="360" t="s">
        <v>94</v>
      </c>
      <c r="C19" s="361">
        <v>2</v>
      </c>
      <c r="D19" s="361">
        <v>0</v>
      </c>
      <c r="E19" s="361"/>
      <c r="F19" s="361"/>
      <c r="G19" s="361">
        <v>35</v>
      </c>
      <c r="H19" s="361">
        <v>0</v>
      </c>
      <c r="I19" s="361">
        <v>5</v>
      </c>
      <c r="J19" s="361">
        <v>0</v>
      </c>
      <c r="K19" s="19">
        <f t="shared" si="0"/>
        <v>42</v>
      </c>
    </row>
    <row r="20" spans="1:11" s="4" customFormat="1" x14ac:dyDescent="0.3">
      <c r="A20" s="197" t="s">
        <v>676</v>
      </c>
      <c r="B20" s="245"/>
      <c r="C20" s="570"/>
      <c r="D20" s="571"/>
      <c r="E20" s="571"/>
      <c r="F20" s="571"/>
      <c r="G20" s="571"/>
      <c r="H20" s="571"/>
      <c r="I20" s="571"/>
      <c r="J20" s="571"/>
      <c r="K20" s="572"/>
    </row>
    <row r="21" spans="1:11" s="2" customFormat="1" x14ac:dyDescent="0.3">
      <c r="A21" s="236" t="s">
        <v>516</v>
      </c>
      <c r="B21" s="237" t="s">
        <v>515</v>
      </c>
      <c r="C21" s="372"/>
      <c r="D21" s="373"/>
      <c r="E21" s="373"/>
      <c r="F21" s="373"/>
      <c r="G21" s="373"/>
      <c r="H21" s="373"/>
      <c r="I21" s="373"/>
      <c r="J21" s="373"/>
      <c r="K21" s="374"/>
    </row>
    <row r="22" spans="1:11" ht="15" customHeight="1" x14ac:dyDescent="0.3">
      <c r="A22" s="118" t="s">
        <v>530</v>
      </c>
      <c r="B22" s="238" t="s">
        <v>517</v>
      </c>
      <c r="C22" s="9"/>
      <c r="D22" s="9"/>
      <c r="E22" s="9"/>
      <c r="F22" s="9"/>
      <c r="G22" s="9"/>
      <c r="H22" s="9"/>
      <c r="I22" s="357"/>
      <c r="J22" s="358"/>
      <c r="K22" s="17">
        <f>SUM(C22:J22)</f>
        <v>0</v>
      </c>
    </row>
    <row r="23" spans="1:11" x14ac:dyDescent="0.3">
      <c r="A23" s="118" t="s">
        <v>531</v>
      </c>
      <c r="B23" s="238" t="s">
        <v>518</v>
      </c>
      <c r="C23" s="9"/>
      <c r="D23" s="9"/>
      <c r="E23" s="9"/>
      <c r="F23" s="9"/>
      <c r="G23" s="9"/>
      <c r="H23" s="9"/>
      <c r="I23" s="357"/>
      <c r="J23" s="358"/>
      <c r="K23" s="17">
        <f t="shared" ref="K23:K35" si="2">SUM(C23:J23)</f>
        <v>0</v>
      </c>
    </row>
    <row r="24" spans="1:11" x14ac:dyDescent="0.3">
      <c r="A24" s="118" t="s">
        <v>532</v>
      </c>
      <c r="B24" s="238" t="s">
        <v>519</v>
      </c>
      <c r="C24" s="9"/>
      <c r="D24" s="9"/>
      <c r="E24" s="9"/>
      <c r="F24" s="9"/>
      <c r="G24" s="9"/>
      <c r="H24" s="9"/>
      <c r="I24" s="357"/>
      <c r="J24" s="358"/>
      <c r="K24" s="17">
        <f t="shared" si="2"/>
        <v>0</v>
      </c>
    </row>
    <row r="25" spans="1:11" x14ac:dyDescent="0.3">
      <c r="A25" s="118" t="s">
        <v>533</v>
      </c>
      <c r="B25" s="238" t="s">
        <v>520</v>
      </c>
      <c r="C25" s="9"/>
      <c r="D25" s="9"/>
      <c r="E25" s="9"/>
      <c r="F25" s="9"/>
      <c r="G25" s="9"/>
      <c r="H25" s="9"/>
      <c r="I25" s="357"/>
      <c r="J25" s="358"/>
      <c r="K25" s="17">
        <v>0</v>
      </c>
    </row>
    <row r="26" spans="1:11" x14ac:dyDescent="0.3">
      <c r="A26" s="118" t="s">
        <v>534</v>
      </c>
      <c r="B26" s="238" t="s">
        <v>521</v>
      </c>
      <c r="C26" s="9">
        <v>188</v>
      </c>
      <c r="D26" s="9">
        <v>20</v>
      </c>
      <c r="E26" s="9"/>
      <c r="F26" s="9"/>
      <c r="G26" s="9">
        <v>107</v>
      </c>
      <c r="H26" s="9">
        <v>121</v>
      </c>
      <c r="I26" s="357">
        <v>15</v>
      </c>
      <c r="J26" s="358">
        <v>3</v>
      </c>
      <c r="K26" s="17">
        <v>454</v>
      </c>
    </row>
    <row r="27" spans="1:11" x14ac:dyDescent="0.3">
      <c r="A27" s="118" t="s">
        <v>535</v>
      </c>
      <c r="B27" s="238" t="s">
        <v>522</v>
      </c>
      <c r="C27" s="9"/>
      <c r="D27" s="9"/>
      <c r="E27" s="9"/>
      <c r="F27" s="9"/>
      <c r="G27" s="9"/>
      <c r="H27" s="9"/>
      <c r="I27" s="357"/>
      <c r="J27" s="358"/>
      <c r="K27" s="17">
        <f t="shared" si="2"/>
        <v>0</v>
      </c>
    </row>
    <row r="28" spans="1:11" x14ac:dyDescent="0.3">
      <c r="A28" s="118" t="s">
        <v>529</v>
      </c>
      <c r="B28" s="238" t="s">
        <v>523</v>
      </c>
      <c r="C28" s="9"/>
      <c r="D28" s="9"/>
      <c r="E28" s="9"/>
      <c r="F28" s="9"/>
      <c r="G28" s="9"/>
      <c r="H28" s="9"/>
      <c r="I28" s="357"/>
      <c r="J28" s="358"/>
      <c r="K28" s="17">
        <f t="shared" si="2"/>
        <v>0</v>
      </c>
    </row>
    <row r="29" spans="1:11" x14ac:dyDescent="0.3">
      <c r="A29" s="118" t="s">
        <v>536</v>
      </c>
      <c r="B29" s="238" t="s">
        <v>524</v>
      </c>
      <c r="C29" s="9"/>
      <c r="D29" s="9"/>
      <c r="E29" s="9"/>
      <c r="F29" s="9"/>
      <c r="G29" s="9"/>
      <c r="H29" s="9"/>
      <c r="I29" s="357"/>
      <c r="J29" s="358"/>
      <c r="K29" s="17">
        <f t="shared" si="2"/>
        <v>0</v>
      </c>
    </row>
    <row r="30" spans="1:11" x14ac:dyDescent="0.3">
      <c r="A30" s="118" t="s">
        <v>537</v>
      </c>
      <c r="B30" s="238" t="s">
        <v>525</v>
      </c>
      <c r="C30" s="9"/>
      <c r="D30" s="9"/>
      <c r="E30" s="9"/>
      <c r="F30" s="9"/>
      <c r="G30" s="9"/>
      <c r="H30" s="9"/>
      <c r="I30" s="357"/>
      <c r="J30" s="358"/>
      <c r="K30" s="17">
        <f t="shared" si="2"/>
        <v>0</v>
      </c>
    </row>
    <row r="31" spans="1:11" x14ac:dyDescent="0.3">
      <c r="A31" s="118" t="s">
        <v>538</v>
      </c>
      <c r="B31" s="238" t="s">
        <v>526</v>
      </c>
      <c r="C31" s="9"/>
      <c r="D31" s="9"/>
      <c r="E31" s="9"/>
      <c r="F31" s="9"/>
      <c r="G31" s="9"/>
      <c r="H31" s="9"/>
      <c r="I31" s="357"/>
      <c r="J31" s="358"/>
      <c r="K31" s="22">
        <f t="shared" si="2"/>
        <v>0</v>
      </c>
    </row>
    <row r="32" spans="1:11" x14ac:dyDescent="0.3">
      <c r="A32" s="118" t="s">
        <v>528</v>
      </c>
      <c r="B32" s="238" t="s">
        <v>527</v>
      </c>
      <c r="C32" s="9"/>
      <c r="D32" s="9"/>
      <c r="E32" s="9"/>
      <c r="F32" s="9"/>
      <c r="G32" s="9"/>
      <c r="H32" s="9"/>
      <c r="I32" s="357"/>
      <c r="J32" s="358"/>
      <c r="K32" s="22">
        <f t="shared" si="2"/>
        <v>0</v>
      </c>
    </row>
    <row r="33" spans="1:11" x14ac:dyDescent="0.3">
      <c r="A33" s="239" t="s">
        <v>93</v>
      </c>
      <c r="B33" s="352" t="s">
        <v>94</v>
      </c>
      <c r="C33" s="12">
        <f>SUM(C22:C32)</f>
        <v>188</v>
      </c>
      <c r="D33" s="12">
        <f t="shared" ref="D33:J33" si="3">SUM(D22:D32)</f>
        <v>20</v>
      </c>
      <c r="E33" s="12">
        <f t="shared" si="3"/>
        <v>0</v>
      </c>
      <c r="F33" s="12">
        <f t="shared" si="3"/>
        <v>0</v>
      </c>
      <c r="G33" s="12">
        <f t="shared" si="3"/>
        <v>107</v>
      </c>
      <c r="H33" s="12">
        <f t="shared" si="3"/>
        <v>121</v>
      </c>
      <c r="I33" s="12">
        <f t="shared" si="3"/>
        <v>15</v>
      </c>
      <c r="J33" s="12">
        <f t="shared" si="3"/>
        <v>3</v>
      </c>
      <c r="K33" s="22">
        <f>SUM(K22:K32)</f>
        <v>454</v>
      </c>
    </row>
    <row r="34" spans="1:11" ht="15" customHeight="1" x14ac:dyDescent="0.3">
      <c r="A34" s="359" t="s">
        <v>686</v>
      </c>
      <c r="B34" s="360" t="s">
        <v>94</v>
      </c>
      <c r="C34" s="357">
        <v>111</v>
      </c>
      <c r="D34" s="357">
        <v>15</v>
      </c>
      <c r="E34" s="357"/>
      <c r="F34" s="357"/>
      <c r="G34" s="357">
        <v>75</v>
      </c>
      <c r="H34" s="357">
        <v>87</v>
      </c>
      <c r="I34" s="357">
        <v>3</v>
      </c>
      <c r="J34" s="357">
        <v>3</v>
      </c>
      <c r="K34" s="17">
        <f t="shared" si="2"/>
        <v>294</v>
      </c>
    </row>
    <row r="35" spans="1:11" ht="15" customHeight="1" x14ac:dyDescent="0.3">
      <c r="A35" s="359" t="s">
        <v>687</v>
      </c>
      <c r="B35" s="360" t="s">
        <v>94</v>
      </c>
      <c r="C35" s="361">
        <v>52</v>
      </c>
      <c r="D35" s="361">
        <v>0</v>
      </c>
      <c r="E35" s="361"/>
      <c r="F35" s="361"/>
      <c r="G35" s="361">
        <v>12</v>
      </c>
      <c r="H35" s="361">
        <v>0</v>
      </c>
      <c r="I35" s="361">
        <v>15</v>
      </c>
      <c r="J35" s="361">
        <v>2</v>
      </c>
      <c r="K35" s="17">
        <f t="shared" si="2"/>
        <v>81</v>
      </c>
    </row>
    <row r="36" spans="1:11" ht="15" customHeight="1" x14ac:dyDescent="0.3">
      <c r="A36" s="197" t="s">
        <v>678</v>
      </c>
      <c r="B36" s="245"/>
      <c r="C36" s="570"/>
      <c r="D36" s="571"/>
      <c r="E36" s="571"/>
      <c r="F36" s="571"/>
      <c r="G36" s="571"/>
      <c r="H36" s="571"/>
      <c r="I36" s="571"/>
      <c r="J36" s="571"/>
      <c r="K36" s="572"/>
    </row>
    <row r="37" spans="1:11" x14ac:dyDescent="0.3">
      <c r="A37" s="236" t="s">
        <v>516</v>
      </c>
      <c r="B37" s="237" t="s">
        <v>515</v>
      </c>
      <c r="C37" s="372"/>
      <c r="D37" s="373"/>
      <c r="E37" s="373"/>
      <c r="F37" s="373"/>
      <c r="G37" s="373"/>
      <c r="H37" s="373"/>
      <c r="I37" s="373"/>
      <c r="J37" s="373"/>
      <c r="K37" s="374"/>
    </row>
    <row r="38" spans="1:11" ht="15" customHeight="1" x14ac:dyDescent="0.3">
      <c r="A38" s="118" t="s">
        <v>530</v>
      </c>
      <c r="B38" s="238" t="s">
        <v>517</v>
      </c>
      <c r="C38" s="9"/>
      <c r="D38" s="9"/>
      <c r="E38" s="9"/>
      <c r="F38" s="9"/>
      <c r="G38" s="9"/>
      <c r="H38" s="9"/>
      <c r="I38" s="357"/>
      <c r="J38" s="358"/>
      <c r="K38" s="17">
        <f>SUM(C38:J38)</f>
        <v>0</v>
      </c>
    </row>
    <row r="39" spans="1:11" ht="15" customHeight="1" x14ac:dyDescent="0.3">
      <c r="A39" s="118" t="s">
        <v>531</v>
      </c>
      <c r="B39" s="238" t="s">
        <v>518</v>
      </c>
      <c r="C39" s="9"/>
      <c r="D39" s="9"/>
      <c r="E39" s="9"/>
      <c r="F39" s="9"/>
      <c r="G39" s="9"/>
      <c r="H39" s="9"/>
      <c r="I39" s="357"/>
      <c r="J39" s="358"/>
      <c r="K39" s="17">
        <f t="shared" ref="K39:K48" si="4">SUM(C39:J39)</f>
        <v>0</v>
      </c>
    </row>
    <row r="40" spans="1:11" ht="15" customHeight="1" x14ac:dyDescent="0.3">
      <c r="A40" s="118" t="s">
        <v>532</v>
      </c>
      <c r="B40" s="238" t="s">
        <v>519</v>
      </c>
      <c r="C40" s="9">
        <v>80</v>
      </c>
      <c r="D40" s="9">
        <v>0</v>
      </c>
      <c r="E40" s="9"/>
      <c r="F40" s="9"/>
      <c r="G40" s="9">
        <v>63</v>
      </c>
      <c r="H40" s="9">
        <v>11</v>
      </c>
      <c r="I40" s="357">
        <v>8</v>
      </c>
      <c r="J40" s="358">
        <v>3</v>
      </c>
      <c r="K40" s="17">
        <f t="shared" si="4"/>
        <v>165</v>
      </c>
    </row>
    <row r="41" spans="1:11" ht="15" customHeight="1" x14ac:dyDescent="0.3">
      <c r="A41" s="118" t="s">
        <v>533</v>
      </c>
      <c r="B41" s="238" t="s">
        <v>520</v>
      </c>
      <c r="C41" s="9">
        <v>60</v>
      </c>
      <c r="D41" s="9">
        <v>32</v>
      </c>
      <c r="E41" s="9"/>
      <c r="F41" s="9"/>
      <c r="G41" s="9">
        <v>41</v>
      </c>
      <c r="H41" s="9">
        <v>21</v>
      </c>
      <c r="I41" s="357"/>
      <c r="J41" s="358"/>
      <c r="K41" s="17">
        <f t="shared" si="4"/>
        <v>154</v>
      </c>
    </row>
    <row r="42" spans="1:11" ht="15" customHeight="1" x14ac:dyDescent="0.3">
      <c r="A42" s="118" t="s">
        <v>534</v>
      </c>
      <c r="B42" s="238" t="s">
        <v>521</v>
      </c>
      <c r="C42" s="9">
        <v>69</v>
      </c>
      <c r="D42" s="9">
        <v>0</v>
      </c>
      <c r="E42" s="9"/>
      <c r="F42" s="9"/>
      <c r="G42" s="9">
        <v>17</v>
      </c>
      <c r="H42" s="9">
        <v>2</v>
      </c>
      <c r="I42" s="357"/>
      <c r="J42" s="358"/>
      <c r="K42" s="17">
        <f t="shared" si="4"/>
        <v>88</v>
      </c>
    </row>
    <row r="43" spans="1:11" ht="15" customHeight="1" x14ac:dyDescent="0.3">
      <c r="A43" s="118" t="s">
        <v>535</v>
      </c>
      <c r="B43" s="238" t="s">
        <v>522</v>
      </c>
      <c r="C43" s="9"/>
      <c r="D43" s="9"/>
      <c r="E43" s="9"/>
      <c r="F43" s="9"/>
      <c r="G43" s="9"/>
      <c r="H43" s="9"/>
      <c r="I43" s="357"/>
      <c r="J43" s="358"/>
      <c r="K43" s="17">
        <f t="shared" si="4"/>
        <v>0</v>
      </c>
    </row>
    <row r="44" spans="1:11" ht="15" customHeight="1" x14ac:dyDescent="0.3">
      <c r="A44" s="118" t="s">
        <v>529</v>
      </c>
      <c r="B44" s="238" t="s">
        <v>523</v>
      </c>
      <c r="C44" s="9"/>
      <c r="D44" s="9"/>
      <c r="E44" s="9"/>
      <c r="F44" s="9"/>
      <c r="G44" s="9"/>
      <c r="H44" s="9"/>
      <c r="I44" s="357"/>
      <c r="J44" s="358"/>
      <c r="K44" s="17">
        <f t="shared" si="4"/>
        <v>0</v>
      </c>
    </row>
    <row r="45" spans="1:11" ht="15" customHeight="1" x14ac:dyDescent="0.3">
      <c r="A45" s="118" t="s">
        <v>536</v>
      </c>
      <c r="B45" s="238" t="s">
        <v>524</v>
      </c>
      <c r="C45" s="9"/>
      <c r="D45" s="9"/>
      <c r="E45" s="9"/>
      <c r="F45" s="9"/>
      <c r="G45" s="9"/>
      <c r="H45" s="9"/>
      <c r="I45" s="357"/>
      <c r="J45" s="358"/>
      <c r="K45" s="17">
        <f t="shared" si="4"/>
        <v>0</v>
      </c>
    </row>
    <row r="46" spans="1:11" ht="15" customHeight="1" x14ac:dyDescent="0.3">
      <c r="A46" s="118" t="s">
        <v>537</v>
      </c>
      <c r="B46" s="238" t="s">
        <v>525</v>
      </c>
      <c r="C46" s="9"/>
      <c r="D46" s="9"/>
      <c r="E46" s="9"/>
      <c r="F46" s="9"/>
      <c r="G46" s="9"/>
      <c r="H46" s="9"/>
      <c r="I46" s="357"/>
      <c r="J46" s="358"/>
      <c r="K46" s="17">
        <f t="shared" si="4"/>
        <v>0</v>
      </c>
    </row>
    <row r="47" spans="1:11" ht="15" customHeight="1" x14ac:dyDescent="0.3">
      <c r="A47" s="118" t="s">
        <v>538</v>
      </c>
      <c r="B47" s="238" t="s">
        <v>526</v>
      </c>
      <c r="C47" s="9"/>
      <c r="D47" s="9"/>
      <c r="E47" s="9"/>
      <c r="F47" s="9"/>
      <c r="G47" s="9"/>
      <c r="H47" s="9"/>
      <c r="I47" s="357"/>
      <c r="J47" s="358"/>
      <c r="K47" s="22">
        <f t="shared" si="4"/>
        <v>0</v>
      </c>
    </row>
    <row r="48" spans="1:11" ht="15" customHeight="1" x14ac:dyDescent="0.3">
      <c r="A48" s="118" t="s">
        <v>528</v>
      </c>
      <c r="B48" s="238" t="s">
        <v>527</v>
      </c>
      <c r="C48" s="9"/>
      <c r="D48" s="9"/>
      <c r="E48" s="9"/>
      <c r="F48" s="9"/>
      <c r="G48" s="9"/>
      <c r="H48" s="9"/>
      <c r="I48" s="357"/>
      <c r="J48" s="358"/>
      <c r="K48" s="22">
        <f t="shared" si="4"/>
        <v>0</v>
      </c>
    </row>
    <row r="49" spans="1:11" x14ac:dyDescent="0.3">
      <c r="A49" s="239" t="s">
        <v>93</v>
      </c>
      <c r="B49" s="352" t="s">
        <v>94</v>
      </c>
      <c r="C49" s="12">
        <f>SUM(C38:C48)</f>
        <v>209</v>
      </c>
      <c r="D49" s="12">
        <f t="shared" ref="D49:J49" si="5">SUM(D38:D48)</f>
        <v>32</v>
      </c>
      <c r="E49" s="12">
        <f t="shared" si="5"/>
        <v>0</v>
      </c>
      <c r="F49" s="12">
        <f t="shared" si="5"/>
        <v>0</v>
      </c>
      <c r="G49" s="12">
        <f t="shared" si="5"/>
        <v>121</v>
      </c>
      <c r="H49" s="12">
        <f t="shared" si="5"/>
        <v>34</v>
      </c>
      <c r="I49" s="12">
        <f>SUM(I38:I48)</f>
        <v>8</v>
      </c>
      <c r="J49" s="12">
        <f t="shared" si="5"/>
        <v>3</v>
      </c>
      <c r="K49" s="22">
        <f>SUM(K38:K48)</f>
        <v>407</v>
      </c>
    </row>
    <row r="50" spans="1:11" x14ac:dyDescent="0.3">
      <c r="A50" s="359" t="s">
        <v>688</v>
      </c>
      <c r="B50" s="360" t="s">
        <v>94</v>
      </c>
      <c r="C50" s="357">
        <v>142</v>
      </c>
      <c r="D50" s="357">
        <v>14</v>
      </c>
      <c r="E50" s="357"/>
      <c r="F50" s="357"/>
      <c r="G50" s="357">
        <v>77</v>
      </c>
      <c r="H50" s="357">
        <v>29</v>
      </c>
      <c r="I50" s="357">
        <v>5</v>
      </c>
      <c r="J50" s="357">
        <v>3</v>
      </c>
      <c r="K50" s="17">
        <f t="shared" ref="K50:K51" si="6">SUM(C50:J50)</f>
        <v>270</v>
      </c>
    </row>
    <row r="51" spans="1:11" x14ac:dyDescent="0.3">
      <c r="A51" s="359" t="s">
        <v>689</v>
      </c>
      <c r="B51" s="360" t="s">
        <v>94</v>
      </c>
      <c r="C51" s="361">
        <v>51</v>
      </c>
      <c r="D51" s="361">
        <v>0</v>
      </c>
      <c r="E51" s="361"/>
      <c r="F51" s="361"/>
      <c r="G51" s="361">
        <v>10</v>
      </c>
      <c r="H51" s="361">
        <v>0</v>
      </c>
      <c r="I51" s="361">
        <v>1</v>
      </c>
      <c r="J51" s="361">
        <v>0</v>
      </c>
      <c r="K51" s="17">
        <f t="shared" si="6"/>
        <v>62</v>
      </c>
    </row>
    <row r="52" spans="1:11" x14ac:dyDescent="0.3">
      <c r="A52" s="197" t="s">
        <v>679</v>
      </c>
      <c r="B52" s="245"/>
      <c r="C52" s="570"/>
      <c r="D52" s="571"/>
      <c r="E52" s="571"/>
      <c r="F52" s="571"/>
      <c r="G52" s="571"/>
      <c r="H52" s="571"/>
      <c r="I52" s="571"/>
      <c r="J52" s="571"/>
      <c r="K52" s="572"/>
    </row>
    <row r="53" spans="1:11" ht="15" customHeight="1" x14ac:dyDescent="0.3">
      <c r="A53" s="236" t="s">
        <v>516</v>
      </c>
      <c r="B53" s="237" t="s">
        <v>515</v>
      </c>
      <c r="C53" s="372"/>
      <c r="D53" s="373"/>
      <c r="E53" s="373"/>
      <c r="F53" s="373"/>
      <c r="G53" s="373"/>
      <c r="H53" s="373"/>
      <c r="I53" s="373"/>
      <c r="J53" s="373"/>
      <c r="K53" s="374"/>
    </row>
    <row r="54" spans="1:11" ht="15" customHeight="1" x14ac:dyDescent="0.3">
      <c r="A54" s="118" t="s">
        <v>530</v>
      </c>
      <c r="B54" s="238" t="s">
        <v>517</v>
      </c>
      <c r="C54" s="9"/>
      <c r="D54" s="9"/>
      <c r="E54" s="9"/>
      <c r="F54" s="9"/>
      <c r="G54" s="9"/>
      <c r="H54" s="9"/>
      <c r="I54" s="357"/>
      <c r="J54" s="358"/>
      <c r="K54" s="17">
        <f>SUM(C54:J54)</f>
        <v>0</v>
      </c>
    </row>
    <row r="55" spans="1:11" x14ac:dyDescent="0.3">
      <c r="A55" s="118" t="s">
        <v>531</v>
      </c>
      <c r="B55" s="238" t="s">
        <v>518</v>
      </c>
      <c r="C55" s="9"/>
      <c r="D55" s="9"/>
      <c r="E55" s="9"/>
      <c r="F55" s="9"/>
      <c r="G55" s="9"/>
      <c r="H55" s="9"/>
      <c r="I55" s="357"/>
      <c r="J55" s="358"/>
      <c r="K55" s="17">
        <f t="shared" ref="K55:K64" si="7">SUM(C55:J55)</f>
        <v>0</v>
      </c>
    </row>
    <row r="56" spans="1:11" x14ac:dyDescent="0.3">
      <c r="A56" s="118" t="s">
        <v>532</v>
      </c>
      <c r="B56" s="238" t="s">
        <v>519</v>
      </c>
      <c r="C56" s="9"/>
      <c r="D56" s="9"/>
      <c r="E56" s="9"/>
      <c r="F56" s="9"/>
      <c r="G56" s="9"/>
      <c r="H56" s="9"/>
      <c r="I56" s="357"/>
      <c r="J56" s="358"/>
      <c r="K56" s="17">
        <f t="shared" si="7"/>
        <v>0</v>
      </c>
    </row>
    <row r="57" spans="1:11" x14ac:dyDescent="0.3">
      <c r="A57" s="118" t="s">
        <v>533</v>
      </c>
      <c r="B57" s="238" t="s">
        <v>520</v>
      </c>
      <c r="C57" s="9"/>
      <c r="D57" s="9"/>
      <c r="E57" s="9"/>
      <c r="F57" s="9"/>
      <c r="G57" s="9"/>
      <c r="H57" s="9"/>
      <c r="I57" s="357"/>
      <c r="J57" s="358"/>
      <c r="K57" s="17">
        <f t="shared" si="7"/>
        <v>0</v>
      </c>
    </row>
    <row r="58" spans="1:11" x14ac:dyDescent="0.3">
      <c r="A58" s="118" t="s">
        <v>534</v>
      </c>
      <c r="B58" s="238" t="s">
        <v>521</v>
      </c>
      <c r="C58" s="9"/>
      <c r="D58" s="9"/>
      <c r="E58" s="9"/>
      <c r="F58" s="9"/>
      <c r="G58" s="9"/>
      <c r="H58" s="9"/>
      <c r="I58" s="357"/>
      <c r="J58" s="358"/>
      <c r="K58" s="17">
        <f t="shared" si="7"/>
        <v>0</v>
      </c>
    </row>
    <row r="59" spans="1:11" x14ac:dyDescent="0.3">
      <c r="A59" s="118" t="s">
        <v>535</v>
      </c>
      <c r="B59" s="238" t="s">
        <v>522</v>
      </c>
      <c r="C59" s="9"/>
      <c r="D59" s="9"/>
      <c r="E59" s="9"/>
      <c r="F59" s="9"/>
      <c r="G59" s="9"/>
      <c r="H59" s="9"/>
      <c r="I59" s="357"/>
      <c r="J59" s="358"/>
      <c r="K59" s="17">
        <f t="shared" si="7"/>
        <v>0</v>
      </c>
    </row>
    <row r="60" spans="1:11" x14ac:dyDescent="0.3">
      <c r="A60" s="118" t="s">
        <v>529</v>
      </c>
      <c r="B60" s="238" t="s">
        <v>523</v>
      </c>
      <c r="C60" s="9">
        <v>130</v>
      </c>
      <c r="D60" s="9">
        <v>22</v>
      </c>
      <c r="E60" s="9"/>
      <c r="F60" s="9"/>
      <c r="G60" s="9">
        <v>31</v>
      </c>
      <c r="H60" s="9">
        <v>27</v>
      </c>
      <c r="I60" s="357">
        <v>4</v>
      </c>
      <c r="J60" s="358">
        <v>3</v>
      </c>
      <c r="K60" s="17">
        <f t="shared" si="7"/>
        <v>217</v>
      </c>
    </row>
    <row r="61" spans="1:11" x14ac:dyDescent="0.3">
      <c r="A61" s="118" t="s">
        <v>536</v>
      </c>
      <c r="B61" s="238" t="s">
        <v>524</v>
      </c>
      <c r="C61" s="9">
        <v>14</v>
      </c>
      <c r="D61" s="9">
        <v>1</v>
      </c>
      <c r="E61" s="9"/>
      <c r="F61" s="9"/>
      <c r="G61" s="9">
        <v>2</v>
      </c>
      <c r="H61" s="9">
        <v>2</v>
      </c>
      <c r="I61" s="357"/>
      <c r="J61" s="358"/>
      <c r="K61" s="17">
        <f t="shared" si="7"/>
        <v>19</v>
      </c>
    </row>
    <row r="62" spans="1:11" x14ac:dyDescent="0.3">
      <c r="A62" s="118" t="s">
        <v>537</v>
      </c>
      <c r="B62" s="238" t="s">
        <v>525</v>
      </c>
      <c r="C62" s="9"/>
      <c r="D62" s="9"/>
      <c r="E62" s="9"/>
      <c r="F62" s="9"/>
      <c r="G62" s="9"/>
      <c r="H62" s="9"/>
      <c r="I62" s="357"/>
      <c r="J62" s="358"/>
      <c r="K62" s="17">
        <f t="shared" si="7"/>
        <v>0</v>
      </c>
    </row>
    <row r="63" spans="1:11" x14ac:dyDescent="0.3">
      <c r="A63" s="118" t="s">
        <v>538</v>
      </c>
      <c r="B63" s="238" t="s">
        <v>526</v>
      </c>
      <c r="C63" s="9"/>
      <c r="D63" s="9"/>
      <c r="E63" s="9"/>
      <c r="F63" s="9"/>
      <c r="G63" s="9"/>
      <c r="H63" s="9"/>
      <c r="I63" s="357"/>
      <c r="J63" s="358"/>
      <c r="K63" s="22">
        <f t="shared" si="7"/>
        <v>0</v>
      </c>
    </row>
    <row r="64" spans="1:11" x14ac:dyDescent="0.3">
      <c r="A64" s="118" t="s">
        <v>528</v>
      </c>
      <c r="B64" s="238" t="s">
        <v>527</v>
      </c>
      <c r="C64" s="9">
        <v>16</v>
      </c>
      <c r="D64" s="9">
        <v>10</v>
      </c>
      <c r="E64" s="9"/>
      <c r="F64" s="9"/>
      <c r="G64" s="9">
        <v>9</v>
      </c>
      <c r="H64" s="9">
        <v>14</v>
      </c>
      <c r="I64" s="357"/>
      <c r="J64" s="358"/>
      <c r="K64" s="22">
        <f t="shared" si="7"/>
        <v>49</v>
      </c>
    </row>
    <row r="65" spans="1:11" x14ac:dyDescent="0.3">
      <c r="A65" s="239" t="s">
        <v>93</v>
      </c>
      <c r="B65" s="352" t="s">
        <v>94</v>
      </c>
      <c r="C65" s="12">
        <f>SUM(C54:C64)</f>
        <v>160</v>
      </c>
      <c r="D65" s="12">
        <f t="shared" ref="D65:J65" si="8">SUM(D54:D64)</f>
        <v>33</v>
      </c>
      <c r="E65" s="12">
        <f t="shared" si="8"/>
        <v>0</v>
      </c>
      <c r="F65" s="12">
        <f t="shared" si="8"/>
        <v>0</v>
      </c>
      <c r="G65" s="12">
        <f t="shared" si="8"/>
        <v>42</v>
      </c>
      <c r="H65" s="12">
        <f t="shared" si="8"/>
        <v>43</v>
      </c>
      <c r="I65" s="12">
        <f t="shared" si="8"/>
        <v>4</v>
      </c>
      <c r="J65" s="12">
        <f t="shared" si="8"/>
        <v>3</v>
      </c>
      <c r="K65" s="22">
        <f>SUM(K54:K64)</f>
        <v>285</v>
      </c>
    </row>
    <row r="66" spans="1:11" x14ac:dyDescent="0.3">
      <c r="A66" s="359" t="s">
        <v>690</v>
      </c>
      <c r="B66" s="360" t="s">
        <v>94</v>
      </c>
      <c r="C66" s="361">
        <v>25</v>
      </c>
      <c r="D66" s="361">
        <v>5</v>
      </c>
      <c r="E66" s="361"/>
      <c r="F66" s="361"/>
      <c r="G66" s="361">
        <v>3</v>
      </c>
      <c r="H66" s="361">
        <v>6</v>
      </c>
      <c r="I66" s="361">
        <v>0</v>
      </c>
      <c r="J66" s="361">
        <v>2</v>
      </c>
      <c r="K66" s="17">
        <f t="shared" ref="K66:K67" si="9">SUM(C66:J66)</f>
        <v>41</v>
      </c>
    </row>
    <row r="67" spans="1:11" x14ac:dyDescent="0.3">
      <c r="A67" s="359" t="s">
        <v>691</v>
      </c>
      <c r="B67" s="360" t="s">
        <v>94</v>
      </c>
      <c r="C67" s="361">
        <v>46</v>
      </c>
      <c r="D67" s="361">
        <v>0</v>
      </c>
      <c r="E67" s="361"/>
      <c r="F67" s="361"/>
      <c r="G67" s="361">
        <v>11</v>
      </c>
      <c r="H67" s="361">
        <v>0</v>
      </c>
      <c r="I67" s="361">
        <v>4</v>
      </c>
      <c r="J67" s="361">
        <v>0</v>
      </c>
      <c r="K67" s="17">
        <f t="shared" si="9"/>
        <v>61</v>
      </c>
    </row>
    <row r="68" spans="1:11" x14ac:dyDescent="0.3">
      <c r="A68" s="197" t="s">
        <v>680</v>
      </c>
      <c r="B68" s="245"/>
      <c r="C68" s="570"/>
      <c r="D68" s="571"/>
      <c r="E68" s="571"/>
      <c r="F68" s="571"/>
      <c r="G68" s="571"/>
      <c r="H68" s="571"/>
      <c r="I68" s="571"/>
      <c r="J68" s="571"/>
      <c r="K68" s="572"/>
    </row>
    <row r="69" spans="1:11" x14ac:dyDescent="0.3">
      <c r="A69" s="236" t="s">
        <v>516</v>
      </c>
      <c r="B69" s="237" t="s">
        <v>515</v>
      </c>
      <c r="C69" s="372"/>
      <c r="D69" s="373"/>
      <c r="E69" s="373"/>
      <c r="F69" s="373"/>
      <c r="G69" s="373"/>
      <c r="H69" s="373"/>
      <c r="I69" s="373"/>
      <c r="J69" s="373"/>
      <c r="K69" s="374"/>
    </row>
    <row r="70" spans="1:11" x14ac:dyDescent="0.3">
      <c r="A70" s="118" t="s">
        <v>530</v>
      </c>
      <c r="B70" s="238" t="s">
        <v>517</v>
      </c>
      <c r="C70" s="9"/>
      <c r="D70" s="9"/>
      <c r="E70" s="9"/>
      <c r="F70" s="9"/>
      <c r="G70" s="9"/>
      <c r="H70" s="9"/>
      <c r="I70" s="357"/>
      <c r="J70" s="358"/>
      <c r="K70" s="17">
        <f>SUM(C70:J70)</f>
        <v>0</v>
      </c>
    </row>
    <row r="71" spans="1:11" x14ac:dyDescent="0.3">
      <c r="A71" s="118" t="s">
        <v>531</v>
      </c>
      <c r="B71" s="238" t="s">
        <v>518</v>
      </c>
      <c r="C71" s="9">
        <v>181</v>
      </c>
      <c r="D71" s="9">
        <v>81</v>
      </c>
      <c r="E71" s="9">
        <v>33</v>
      </c>
      <c r="F71" s="9">
        <v>0</v>
      </c>
      <c r="G71" s="9">
        <v>37</v>
      </c>
      <c r="H71" s="9">
        <v>60</v>
      </c>
      <c r="I71" s="357">
        <v>0</v>
      </c>
      <c r="J71" s="358">
        <v>1</v>
      </c>
      <c r="K71" s="17">
        <f t="shared" ref="K71:K80" si="10">SUM(C71:J71)</f>
        <v>393</v>
      </c>
    </row>
    <row r="72" spans="1:11" x14ac:dyDescent="0.3">
      <c r="A72" s="118" t="s">
        <v>532</v>
      </c>
      <c r="B72" s="238" t="s">
        <v>519</v>
      </c>
      <c r="C72" s="9">
        <v>31</v>
      </c>
      <c r="D72" s="9"/>
      <c r="E72" s="9"/>
      <c r="F72" s="9"/>
      <c r="G72" s="9"/>
      <c r="H72" s="9"/>
      <c r="I72" s="357"/>
      <c r="J72" s="358"/>
      <c r="K72" s="17">
        <f t="shared" si="10"/>
        <v>31</v>
      </c>
    </row>
    <row r="73" spans="1:11" x14ac:dyDescent="0.3">
      <c r="A73" s="118" t="s">
        <v>533</v>
      </c>
      <c r="B73" s="238" t="s">
        <v>520</v>
      </c>
      <c r="C73" s="9"/>
      <c r="D73" s="9"/>
      <c r="E73" s="9"/>
      <c r="F73" s="9"/>
      <c r="G73" s="9"/>
      <c r="H73" s="9"/>
      <c r="I73" s="357"/>
      <c r="J73" s="358"/>
      <c r="K73" s="17">
        <f t="shared" si="10"/>
        <v>0</v>
      </c>
    </row>
    <row r="74" spans="1:11" x14ac:dyDescent="0.3">
      <c r="A74" s="118" t="s">
        <v>534</v>
      </c>
      <c r="B74" s="238" t="s">
        <v>521</v>
      </c>
      <c r="C74" s="9"/>
      <c r="D74" s="9"/>
      <c r="E74" s="9"/>
      <c r="F74" s="9"/>
      <c r="G74" s="9"/>
      <c r="H74" s="9"/>
      <c r="I74" s="357"/>
      <c r="J74" s="358"/>
      <c r="K74" s="17">
        <f t="shared" si="10"/>
        <v>0</v>
      </c>
    </row>
    <row r="75" spans="1:11" x14ac:dyDescent="0.3">
      <c r="A75" s="118" t="s">
        <v>535</v>
      </c>
      <c r="B75" s="238" t="s">
        <v>522</v>
      </c>
      <c r="C75" s="9"/>
      <c r="D75" s="9"/>
      <c r="E75" s="9"/>
      <c r="F75" s="9"/>
      <c r="G75" s="9"/>
      <c r="H75" s="9"/>
      <c r="I75" s="357"/>
      <c r="J75" s="358"/>
      <c r="K75" s="17">
        <f t="shared" si="10"/>
        <v>0</v>
      </c>
    </row>
    <row r="76" spans="1:11" x14ac:dyDescent="0.3">
      <c r="A76" s="118" t="s">
        <v>529</v>
      </c>
      <c r="B76" s="238" t="s">
        <v>523</v>
      </c>
      <c r="C76" s="9"/>
      <c r="D76" s="9"/>
      <c r="E76" s="9"/>
      <c r="F76" s="9"/>
      <c r="G76" s="9"/>
      <c r="H76" s="9"/>
      <c r="I76" s="357"/>
      <c r="J76" s="358"/>
      <c r="K76" s="17">
        <f t="shared" si="10"/>
        <v>0</v>
      </c>
    </row>
    <row r="77" spans="1:11" x14ac:dyDescent="0.3">
      <c r="A77" s="118" t="s">
        <v>536</v>
      </c>
      <c r="B77" s="238" t="s">
        <v>524</v>
      </c>
      <c r="C77" s="9"/>
      <c r="D77" s="9"/>
      <c r="E77" s="9"/>
      <c r="F77" s="9"/>
      <c r="G77" s="9"/>
      <c r="H77" s="9"/>
      <c r="I77" s="357"/>
      <c r="J77" s="358"/>
      <c r="K77" s="17">
        <f t="shared" si="10"/>
        <v>0</v>
      </c>
    </row>
    <row r="78" spans="1:11" x14ac:dyDescent="0.3">
      <c r="A78" s="118" t="s">
        <v>537</v>
      </c>
      <c r="B78" s="238" t="s">
        <v>525</v>
      </c>
      <c r="C78" s="9"/>
      <c r="D78" s="9"/>
      <c r="E78" s="9"/>
      <c r="F78" s="9"/>
      <c r="G78" s="9"/>
      <c r="H78" s="9"/>
      <c r="I78" s="357"/>
      <c r="J78" s="358"/>
      <c r="K78" s="17">
        <f t="shared" si="10"/>
        <v>0</v>
      </c>
    </row>
    <row r="79" spans="1:11" x14ac:dyDescent="0.3">
      <c r="A79" s="118" t="s">
        <v>538</v>
      </c>
      <c r="B79" s="238" t="s">
        <v>526</v>
      </c>
      <c r="C79" s="9">
        <v>11</v>
      </c>
      <c r="D79" s="9">
        <v>4</v>
      </c>
      <c r="E79" s="9"/>
      <c r="F79" s="9"/>
      <c r="G79" s="9"/>
      <c r="H79" s="9"/>
      <c r="I79" s="357"/>
      <c r="J79" s="358"/>
      <c r="K79" s="22">
        <f t="shared" si="10"/>
        <v>15</v>
      </c>
    </row>
    <row r="80" spans="1:11" x14ac:dyDescent="0.3">
      <c r="A80" s="118" t="s">
        <v>528</v>
      </c>
      <c r="B80" s="238" t="s">
        <v>527</v>
      </c>
      <c r="C80" s="9"/>
      <c r="D80" s="9"/>
      <c r="E80" s="9"/>
      <c r="F80" s="9"/>
      <c r="G80" s="9"/>
      <c r="H80" s="9"/>
      <c r="I80" s="357"/>
      <c r="J80" s="358"/>
      <c r="K80" s="22">
        <f t="shared" si="10"/>
        <v>0</v>
      </c>
    </row>
    <row r="81" spans="1:11" x14ac:dyDescent="0.3">
      <c r="A81" s="239" t="s">
        <v>93</v>
      </c>
      <c r="B81" s="352" t="s">
        <v>94</v>
      </c>
      <c r="C81" s="12">
        <f>SUM(C70:C80)</f>
        <v>223</v>
      </c>
      <c r="D81" s="12">
        <f t="shared" ref="D81:J81" si="11">SUM(D70:D80)</f>
        <v>85</v>
      </c>
      <c r="E81" s="12">
        <f t="shared" si="11"/>
        <v>33</v>
      </c>
      <c r="F81" s="12">
        <f t="shared" si="11"/>
        <v>0</v>
      </c>
      <c r="G81" s="12">
        <f t="shared" si="11"/>
        <v>37</v>
      </c>
      <c r="H81" s="12">
        <f t="shared" si="11"/>
        <v>60</v>
      </c>
      <c r="I81" s="12">
        <f t="shared" si="11"/>
        <v>0</v>
      </c>
      <c r="J81" s="12">
        <f t="shared" si="11"/>
        <v>1</v>
      </c>
      <c r="K81" s="22">
        <f>SUM(K70:K80)</f>
        <v>439</v>
      </c>
    </row>
    <row r="82" spans="1:11" x14ac:dyDescent="0.3">
      <c r="A82" s="359" t="s">
        <v>692</v>
      </c>
      <c r="B82" s="360" t="s">
        <v>94</v>
      </c>
      <c r="C82" s="357">
        <v>201</v>
      </c>
      <c r="D82" s="357">
        <v>80</v>
      </c>
      <c r="E82" s="357">
        <v>33</v>
      </c>
      <c r="F82" s="357"/>
      <c r="G82" s="357">
        <v>32</v>
      </c>
      <c r="H82" s="357">
        <v>56</v>
      </c>
      <c r="I82" s="357">
        <v>0</v>
      </c>
      <c r="J82" s="357">
        <v>1</v>
      </c>
      <c r="K82" s="17">
        <f t="shared" ref="K82:K83" si="12">SUM(C82:J82)</f>
        <v>403</v>
      </c>
    </row>
    <row r="83" spans="1:11" x14ac:dyDescent="0.3">
      <c r="A83" s="359" t="s">
        <v>693</v>
      </c>
      <c r="B83" s="360" t="s">
        <v>94</v>
      </c>
      <c r="C83" s="361">
        <v>25</v>
      </c>
      <c r="D83" s="361">
        <v>0</v>
      </c>
      <c r="E83" s="361">
        <v>0</v>
      </c>
      <c r="F83" s="361"/>
      <c r="G83" s="361">
        <v>0</v>
      </c>
      <c r="H83" s="361">
        <v>0</v>
      </c>
      <c r="I83" s="361">
        <v>0</v>
      </c>
      <c r="J83" s="361">
        <v>0</v>
      </c>
      <c r="K83" s="17">
        <f t="shared" si="12"/>
        <v>25</v>
      </c>
    </row>
    <row r="84" spans="1:11" x14ac:dyDescent="0.3">
      <c r="A84" s="197" t="s">
        <v>681</v>
      </c>
      <c r="B84" s="245"/>
      <c r="C84" s="570"/>
      <c r="D84" s="571"/>
      <c r="E84" s="571"/>
      <c r="F84" s="571"/>
      <c r="G84" s="571"/>
      <c r="H84" s="571"/>
      <c r="I84" s="571"/>
      <c r="J84" s="571"/>
      <c r="K84" s="572"/>
    </row>
    <row r="85" spans="1:11" x14ac:dyDescent="0.3">
      <c r="A85" s="236" t="s">
        <v>516</v>
      </c>
      <c r="B85" s="237" t="s">
        <v>515</v>
      </c>
      <c r="C85" s="372"/>
      <c r="D85" s="373"/>
      <c r="E85" s="373"/>
      <c r="F85" s="373"/>
      <c r="G85" s="373"/>
      <c r="H85" s="373"/>
      <c r="I85" s="373"/>
      <c r="J85" s="373"/>
      <c r="K85" s="374"/>
    </row>
    <row r="86" spans="1:11" x14ac:dyDescent="0.3">
      <c r="A86" s="118" t="s">
        <v>530</v>
      </c>
      <c r="B86" s="238" t="s">
        <v>517</v>
      </c>
      <c r="C86" s="9"/>
      <c r="D86" s="9"/>
      <c r="E86" s="9"/>
      <c r="F86" s="9"/>
      <c r="G86" s="9"/>
      <c r="H86" s="9"/>
      <c r="I86" s="357"/>
      <c r="J86" s="358"/>
      <c r="K86" s="17">
        <f>SUM(C86:J86)</f>
        <v>0</v>
      </c>
    </row>
    <row r="87" spans="1:11" x14ac:dyDescent="0.3">
      <c r="A87" s="118" t="s">
        <v>531</v>
      </c>
      <c r="B87" s="238" t="s">
        <v>518</v>
      </c>
      <c r="C87" s="9"/>
      <c r="D87" s="9"/>
      <c r="E87" s="9"/>
      <c r="F87" s="9"/>
      <c r="G87" s="9"/>
      <c r="H87" s="9"/>
      <c r="I87" s="357"/>
      <c r="J87" s="358"/>
      <c r="K87" s="17">
        <f t="shared" ref="K87:K96" si="13">SUM(C87:J87)</f>
        <v>0</v>
      </c>
    </row>
    <row r="88" spans="1:11" x14ac:dyDescent="0.3">
      <c r="A88" s="118" t="s">
        <v>532</v>
      </c>
      <c r="B88" s="238" t="s">
        <v>519</v>
      </c>
      <c r="C88" s="9"/>
      <c r="D88" s="9"/>
      <c r="E88" s="9"/>
      <c r="F88" s="9"/>
      <c r="G88" s="9"/>
      <c r="H88" s="9"/>
      <c r="I88" s="357"/>
      <c r="J88" s="358"/>
      <c r="K88" s="17">
        <f t="shared" si="13"/>
        <v>0</v>
      </c>
    </row>
    <row r="89" spans="1:11" x14ac:dyDescent="0.3">
      <c r="A89" s="118" t="s">
        <v>533</v>
      </c>
      <c r="B89" s="238" t="s">
        <v>520</v>
      </c>
      <c r="C89" s="9"/>
      <c r="D89" s="9"/>
      <c r="E89" s="9"/>
      <c r="F89" s="9"/>
      <c r="G89" s="9"/>
      <c r="H89" s="9"/>
      <c r="I89" s="357"/>
      <c r="J89" s="358"/>
      <c r="K89" s="17">
        <f t="shared" si="13"/>
        <v>0</v>
      </c>
    </row>
    <row r="90" spans="1:11" x14ac:dyDescent="0.3">
      <c r="A90" s="118" t="s">
        <v>534</v>
      </c>
      <c r="B90" s="238" t="s">
        <v>521</v>
      </c>
      <c r="C90" s="9"/>
      <c r="D90" s="9"/>
      <c r="E90" s="9"/>
      <c r="F90" s="9"/>
      <c r="G90" s="9"/>
      <c r="H90" s="9"/>
      <c r="I90" s="357"/>
      <c r="J90" s="358"/>
      <c r="K90" s="17">
        <f t="shared" si="13"/>
        <v>0</v>
      </c>
    </row>
    <row r="91" spans="1:11" x14ac:dyDescent="0.3">
      <c r="A91" s="118" t="s">
        <v>535</v>
      </c>
      <c r="B91" s="238" t="s">
        <v>522</v>
      </c>
      <c r="C91" s="9"/>
      <c r="D91" s="9"/>
      <c r="E91" s="9"/>
      <c r="F91" s="9"/>
      <c r="G91" s="9"/>
      <c r="H91" s="9"/>
      <c r="I91" s="357"/>
      <c r="J91" s="358"/>
      <c r="K91" s="17">
        <f t="shared" si="13"/>
        <v>0</v>
      </c>
    </row>
    <row r="92" spans="1:11" x14ac:dyDescent="0.3">
      <c r="A92" s="118" t="s">
        <v>529</v>
      </c>
      <c r="B92" s="238" t="s">
        <v>523</v>
      </c>
      <c r="C92" s="9"/>
      <c r="D92" s="9"/>
      <c r="E92" s="9"/>
      <c r="F92" s="9"/>
      <c r="G92" s="9"/>
      <c r="H92" s="9"/>
      <c r="I92" s="357"/>
      <c r="J92" s="358"/>
      <c r="K92" s="17">
        <f t="shared" si="13"/>
        <v>0</v>
      </c>
    </row>
    <row r="93" spans="1:11" x14ac:dyDescent="0.3">
      <c r="A93" s="118" t="s">
        <v>536</v>
      </c>
      <c r="B93" s="238" t="s">
        <v>524</v>
      </c>
      <c r="C93" s="9"/>
      <c r="D93" s="9"/>
      <c r="E93" s="9"/>
      <c r="F93" s="9"/>
      <c r="G93" s="9"/>
      <c r="H93" s="9"/>
      <c r="I93" s="357"/>
      <c r="J93" s="358"/>
      <c r="K93" s="17">
        <f t="shared" si="13"/>
        <v>0</v>
      </c>
    </row>
    <row r="94" spans="1:11" x14ac:dyDescent="0.3">
      <c r="A94" s="118" t="s">
        <v>537</v>
      </c>
      <c r="B94" s="238" t="s">
        <v>525</v>
      </c>
      <c r="C94" s="9"/>
      <c r="D94" s="9"/>
      <c r="E94" s="9"/>
      <c r="F94" s="9"/>
      <c r="G94" s="9"/>
      <c r="H94" s="9"/>
      <c r="I94" s="357"/>
      <c r="J94" s="358"/>
      <c r="K94" s="17">
        <f t="shared" si="13"/>
        <v>0</v>
      </c>
    </row>
    <row r="95" spans="1:11" x14ac:dyDescent="0.3">
      <c r="A95" s="118" t="s">
        <v>538</v>
      </c>
      <c r="B95" s="238" t="s">
        <v>526</v>
      </c>
      <c r="C95" s="9"/>
      <c r="D95" s="9"/>
      <c r="E95" s="9"/>
      <c r="F95" s="9"/>
      <c r="G95" s="9"/>
      <c r="H95" s="9"/>
      <c r="I95" s="357"/>
      <c r="J95" s="358"/>
      <c r="K95" s="22">
        <f t="shared" si="13"/>
        <v>0</v>
      </c>
    </row>
    <row r="96" spans="1:11" x14ac:dyDescent="0.3">
      <c r="A96" s="118" t="s">
        <v>528</v>
      </c>
      <c r="B96" s="238" t="s">
        <v>527</v>
      </c>
      <c r="C96" s="9">
        <v>84</v>
      </c>
      <c r="D96" s="9">
        <v>70</v>
      </c>
      <c r="E96" s="9"/>
      <c r="F96" s="9"/>
      <c r="G96" s="9">
        <v>40</v>
      </c>
      <c r="H96" s="9">
        <v>71</v>
      </c>
      <c r="I96" s="357"/>
      <c r="J96" s="358"/>
      <c r="K96" s="22">
        <f t="shared" si="13"/>
        <v>265</v>
      </c>
    </row>
    <row r="97" spans="1:11" x14ac:dyDescent="0.3">
      <c r="A97" s="239" t="s">
        <v>93</v>
      </c>
      <c r="B97" s="352" t="s">
        <v>94</v>
      </c>
      <c r="C97" s="12">
        <f>SUM(C86:C96)</f>
        <v>84</v>
      </c>
      <c r="D97" s="12">
        <f t="shared" ref="D97:J97" si="14">SUM(D86:D96)</f>
        <v>70</v>
      </c>
      <c r="E97" s="12">
        <f t="shared" si="14"/>
        <v>0</v>
      </c>
      <c r="F97" s="12">
        <f t="shared" si="14"/>
        <v>0</v>
      </c>
      <c r="G97" s="12">
        <f t="shared" si="14"/>
        <v>40</v>
      </c>
      <c r="H97" s="12">
        <f t="shared" si="14"/>
        <v>71</v>
      </c>
      <c r="I97" s="12">
        <f t="shared" si="14"/>
        <v>0</v>
      </c>
      <c r="J97" s="12">
        <f t="shared" si="14"/>
        <v>0</v>
      </c>
      <c r="K97" s="22">
        <f>SUM(K86:K96)</f>
        <v>265</v>
      </c>
    </row>
    <row r="98" spans="1:11" x14ac:dyDescent="0.3">
      <c r="A98" s="359" t="s">
        <v>694</v>
      </c>
      <c r="B98" s="360" t="s">
        <v>94</v>
      </c>
      <c r="C98" s="357">
        <v>44</v>
      </c>
      <c r="D98" s="357">
        <v>23</v>
      </c>
      <c r="E98" s="357"/>
      <c r="F98" s="357"/>
      <c r="G98" s="357">
        <v>19</v>
      </c>
      <c r="H98" s="357">
        <v>28</v>
      </c>
      <c r="I98" s="357"/>
      <c r="J98" s="357"/>
      <c r="K98" s="17">
        <f t="shared" ref="K98:K99" si="15">SUM(C98:J98)</f>
        <v>114</v>
      </c>
    </row>
    <row r="99" spans="1:11" x14ac:dyDescent="0.3">
      <c r="A99" s="359" t="s">
        <v>695</v>
      </c>
      <c r="B99" s="360" t="s">
        <v>94</v>
      </c>
      <c r="C99" s="361">
        <v>1</v>
      </c>
      <c r="D99" s="361">
        <v>0</v>
      </c>
      <c r="E99" s="361"/>
      <c r="F99" s="361"/>
      <c r="G99" s="361">
        <v>0</v>
      </c>
      <c r="H99" s="361">
        <v>0</v>
      </c>
      <c r="I99" s="361"/>
      <c r="J99" s="361"/>
      <c r="K99" s="17">
        <f t="shared" si="15"/>
        <v>1</v>
      </c>
    </row>
    <row r="100" spans="1:11" x14ac:dyDescent="0.3">
      <c r="A100" s="197" t="s">
        <v>682</v>
      </c>
      <c r="B100" s="245"/>
      <c r="C100" s="570"/>
      <c r="D100" s="571"/>
      <c r="E100" s="571"/>
      <c r="F100" s="571"/>
      <c r="G100" s="571"/>
      <c r="H100" s="571"/>
      <c r="I100" s="571"/>
      <c r="J100" s="571"/>
      <c r="K100" s="572"/>
    </row>
    <row r="101" spans="1:11" x14ac:dyDescent="0.3">
      <c r="A101" s="236" t="s">
        <v>516</v>
      </c>
      <c r="B101" s="237" t="s">
        <v>515</v>
      </c>
      <c r="C101" s="372"/>
      <c r="D101" s="373"/>
      <c r="E101" s="373"/>
      <c r="F101" s="373"/>
      <c r="G101" s="373"/>
      <c r="H101" s="373"/>
      <c r="I101" s="373"/>
      <c r="J101" s="373"/>
      <c r="K101" s="374"/>
    </row>
    <row r="102" spans="1:11" x14ac:dyDescent="0.3">
      <c r="A102" s="118" t="s">
        <v>530</v>
      </c>
      <c r="B102" s="238" t="s">
        <v>517</v>
      </c>
      <c r="C102" s="9"/>
      <c r="D102" s="9"/>
      <c r="E102" s="9"/>
      <c r="F102" s="9"/>
      <c r="G102" s="9"/>
      <c r="H102" s="9"/>
      <c r="I102" s="357"/>
      <c r="J102" s="358"/>
      <c r="K102" s="17">
        <f>SUM(C102:J102)</f>
        <v>0</v>
      </c>
    </row>
    <row r="103" spans="1:11" x14ac:dyDescent="0.3">
      <c r="A103" s="118" t="s">
        <v>531</v>
      </c>
      <c r="B103" s="238" t="s">
        <v>518</v>
      </c>
      <c r="C103" s="9"/>
      <c r="D103" s="9"/>
      <c r="E103" s="9"/>
      <c r="F103" s="9"/>
      <c r="G103" s="9"/>
      <c r="H103" s="9"/>
      <c r="I103" s="357"/>
      <c r="J103" s="358"/>
      <c r="K103" s="17">
        <f t="shared" ref="K103:K112" si="16">SUM(C103:J103)</f>
        <v>0</v>
      </c>
    </row>
    <row r="104" spans="1:11" x14ac:dyDescent="0.3">
      <c r="A104" s="118" t="s">
        <v>532</v>
      </c>
      <c r="B104" s="238" t="s">
        <v>519</v>
      </c>
      <c r="C104" s="9"/>
      <c r="D104" s="9"/>
      <c r="E104" s="9"/>
      <c r="F104" s="9"/>
      <c r="G104" s="9"/>
      <c r="H104" s="9"/>
      <c r="I104" s="357"/>
      <c r="J104" s="358"/>
      <c r="K104" s="17">
        <f t="shared" si="16"/>
        <v>0</v>
      </c>
    </row>
    <row r="105" spans="1:11" x14ac:dyDescent="0.3">
      <c r="A105" s="118" t="s">
        <v>533</v>
      </c>
      <c r="B105" s="238" t="s">
        <v>520</v>
      </c>
      <c r="C105" s="9"/>
      <c r="D105" s="9"/>
      <c r="E105" s="9"/>
      <c r="F105" s="9"/>
      <c r="G105" s="9"/>
      <c r="H105" s="9"/>
      <c r="I105" s="357"/>
      <c r="J105" s="358"/>
      <c r="K105" s="17">
        <f t="shared" si="16"/>
        <v>0</v>
      </c>
    </row>
    <row r="106" spans="1:11" x14ac:dyDescent="0.3">
      <c r="A106" s="118" t="s">
        <v>534</v>
      </c>
      <c r="B106" s="238" t="s">
        <v>521</v>
      </c>
      <c r="C106" s="9"/>
      <c r="D106" s="9"/>
      <c r="E106" s="9"/>
      <c r="F106" s="9"/>
      <c r="G106" s="9"/>
      <c r="H106" s="9"/>
      <c r="I106" s="357"/>
      <c r="J106" s="358"/>
      <c r="K106" s="17">
        <f t="shared" si="16"/>
        <v>0</v>
      </c>
    </row>
    <row r="107" spans="1:11" x14ac:dyDescent="0.3">
      <c r="A107" s="118" t="s">
        <v>535</v>
      </c>
      <c r="B107" s="238" t="s">
        <v>522</v>
      </c>
      <c r="C107" s="9"/>
      <c r="D107" s="9"/>
      <c r="E107" s="9"/>
      <c r="F107" s="9"/>
      <c r="G107" s="9"/>
      <c r="H107" s="9"/>
      <c r="I107" s="357"/>
      <c r="J107" s="358"/>
      <c r="K107" s="17">
        <f t="shared" si="16"/>
        <v>0</v>
      </c>
    </row>
    <row r="108" spans="1:11" x14ac:dyDescent="0.3">
      <c r="A108" s="118" t="s">
        <v>529</v>
      </c>
      <c r="B108" s="238" t="s">
        <v>523</v>
      </c>
      <c r="C108" s="9"/>
      <c r="D108" s="9"/>
      <c r="E108" s="9"/>
      <c r="F108" s="9"/>
      <c r="G108" s="9"/>
      <c r="H108" s="9"/>
      <c r="I108" s="357"/>
      <c r="J108" s="358"/>
      <c r="K108" s="17">
        <f t="shared" si="16"/>
        <v>0</v>
      </c>
    </row>
    <row r="109" spans="1:11" x14ac:dyDescent="0.3">
      <c r="A109" s="118" t="s">
        <v>536</v>
      </c>
      <c r="B109" s="238" t="s">
        <v>524</v>
      </c>
      <c r="C109" s="9"/>
      <c r="D109" s="9"/>
      <c r="E109" s="9"/>
      <c r="F109" s="9"/>
      <c r="G109" s="9"/>
      <c r="H109" s="9"/>
      <c r="I109" s="357">
        <v>14</v>
      </c>
      <c r="J109" s="358">
        <v>2</v>
      </c>
      <c r="K109" s="17">
        <f t="shared" si="16"/>
        <v>16</v>
      </c>
    </row>
    <row r="110" spans="1:11" x14ac:dyDescent="0.3">
      <c r="A110" s="118" t="s">
        <v>537</v>
      </c>
      <c r="B110" s="238" t="s">
        <v>525</v>
      </c>
      <c r="C110" s="9"/>
      <c r="D110" s="9"/>
      <c r="E110" s="9"/>
      <c r="F110" s="9"/>
      <c r="G110" s="9"/>
      <c r="H110" s="9"/>
      <c r="I110" s="357"/>
      <c r="J110" s="358"/>
      <c r="K110" s="17">
        <f t="shared" si="16"/>
        <v>0</v>
      </c>
    </row>
    <row r="111" spans="1:11" x14ac:dyDescent="0.3">
      <c r="A111" s="118" t="s">
        <v>538</v>
      </c>
      <c r="B111" s="238" t="s">
        <v>526</v>
      </c>
      <c r="C111" s="9"/>
      <c r="D111" s="9"/>
      <c r="E111" s="9"/>
      <c r="F111" s="9"/>
      <c r="G111" s="9"/>
      <c r="H111" s="9"/>
      <c r="I111" s="357"/>
      <c r="J111" s="358"/>
      <c r="K111" s="22">
        <f t="shared" si="16"/>
        <v>0</v>
      </c>
    </row>
    <row r="112" spans="1:11" x14ac:dyDescent="0.3">
      <c r="A112" s="118" t="s">
        <v>528</v>
      </c>
      <c r="B112" s="238" t="s">
        <v>527</v>
      </c>
      <c r="C112" s="9"/>
      <c r="D112" s="9"/>
      <c r="E112" s="9"/>
      <c r="F112" s="9"/>
      <c r="G112" s="9"/>
      <c r="H112" s="9"/>
      <c r="I112" s="357"/>
      <c r="J112" s="358"/>
      <c r="K112" s="22">
        <f t="shared" si="16"/>
        <v>0</v>
      </c>
    </row>
    <row r="113" spans="1:11" x14ac:dyDescent="0.3">
      <c r="A113" s="239" t="s">
        <v>93</v>
      </c>
      <c r="B113" s="352" t="s">
        <v>94</v>
      </c>
      <c r="C113" s="12">
        <f>SUM(C102:C112)</f>
        <v>0</v>
      </c>
      <c r="D113" s="12">
        <f t="shared" ref="D113:J113" si="17">SUM(D102:D112)</f>
        <v>0</v>
      </c>
      <c r="E113" s="12">
        <f t="shared" si="17"/>
        <v>0</v>
      </c>
      <c r="F113" s="12">
        <f t="shared" si="17"/>
        <v>0</v>
      </c>
      <c r="G113" s="12">
        <f t="shared" si="17"/>
        <v>0</v>
      </c>
      <c r="H113" s="12">
        <f t="shared" si="17"/>
        <v>0</v>
      </c>
      <c r="I113" s="12">
        <f t="shared" si="17"/>
        <v>14</v>
      </c>
      <c r="J113" s="12">
        <f t="shared" si="17"/>
        <v>2</v>
      </c>
      <c r="K113" s="22">
        <f>SUM(K102:K112)</f>
        <v>16</v>
      </c>
    </row>
    <row r="114" spans="1:11" x14ac:dyDescent="0.3">
      <c r="A114" s="359" t="s">
        <v>698</v>
      </c>
      <c r="B114" s="360" t="s">
        <v>94</v>
      </c>
      <c r="C114" s="357"/>
      <c r="D114" s="357"/>
      <c r="E114" s="357"/>
      <c r="F114" s="357"/>
      <c r="G114" s="357"/>
      <c r="H114" s="357"/>
      <c r="I114" s="357">
        <v>9</v>
      </c>
      <c r="J114" s="357">
        <v>1</v>
      </c>
      <c r="K114" s="17">
        <f t="shared" ref="K114:K115" si="18">SUM(C114:J114)</f>
        <v>10</v>
      </c>
    </row>
    <row r="115" spans="1:11" x14ac:dyDescent="0.3">
      <c r="A115" s="359" t="s">
        <v>699</v>
      </c>
      <c r="B115" s="360" t="s">
        <v>94</v>
      </c>
      <c r="C115" s="361"/>
      <c r="D115" s="361"/>
      <c r="E115" s="361"/>
      <c r="F115" s="361"/>
      <c r="G115" s="361"/>
      <c r="H115" s="361"/>
      <c r="I115" s="361">
        <v>9</v>
      </c>
      <c r="J115" s="361">
        <v>0</v>
      </c>
      <c r="K115" s="17">
        <f t="shared" si="18"/>
        <v>9</v>
      </c>
    </row>
    <row r="116" spans="1:11" x14ac:dyDescent="0.3">
      <c r="A116" s="120" t="s">
        <v>715</v>
      </c>
      <c r="B116" s="240"/>
      <c r="C116" s="570"/>
      <c r="D116" s="571"/>
      <c r="E116" s="571"/>
      <c r="F116" s="571"/>
      <c r="G116" s="571"/>
      <c r="H116" s="571"/>
      <c r="I116" s="571"/>
      <c r="J116" s="571"/>
      <c r="K116" s="572"/>
    </row>
    <row r="117" spans="1:11" x14ac:dyDescent="0.3">
      <c r="A117" s="236" t="s">
        <v>516</v>
      </c>
      <c r="B117" s="237" t="s">
        <v>515</v>
      </c>
      <c r="C117" s="567"/>
      <c r="D117" s="568"/>
      <c r="E117" s="568"/>
      <c r="F117" s="568"/>
      <c r="G117" s="568"/>
      <c r="H117" s="568"/>
      <c r="I117" s="568"/>
      <c r="J117" s="568"/>
      <c r="K117" s="569"/>
    </row>
    <row r="118" spans="1:11" x14ac:dyDescent="0.3">
      <c r="A118" s="118" t="s">
        <v>530</v>
      </c>
      <c r="B118" s="238" t="s">
        <v>517</v>
      </c>
      <c r="C118" s="98">
        <f t="shared" ref="C118:E131" si="19">SUM(C6,C22,C38,C54,C70,C86,C102)</f>
        <v>0</v>
      </c>
      <c r="D118" s="98">
        <f>SUM(D6,D22,D38,D54,D70,D86,D102,)</f>
        <v>0</v>
      </c>
      <c r="E118" s="98">
        <f>SUM(E6,E22,E38,E54,E70,E86,E102,)</f>
        <v>0</v>
      </c>
      <c r="F118" s="98">
        <f t="shared" ref="F118:J131" si="20">SUM(F6,F22,F38,F54,F70,F86,F102)</f>
        <v>0</v>
      </c>
      <c r="G118" s="98">
        <f t="shared" si="20"/>
        <v>0</v>
      </c>
      <c r="H118" s="98">
        <f t="shared" si="20"/>
        <v>0</v>
      </c>
      <c r="I118" s="347">
        <f t="shared" si="20"/>
        <v>0</v>
      </c>
      <c r="J118" s="348">
        <f t="shared" si="20"/>
        <v>0</v>
      </c>
      <c r="K118" s="108">
        <f>SUM(C118:J118)</f>
        <v>0</v>
      </c>
    </row>
    <row r="119" spans="1:11" x14ac:dyDescent="0.3">
      <c r="A119" s="118" t="s">
        <v>531</v>
      </c>
      <c r="B119" s="238" t="s">
        <v>518</v>
      </c>
      <c r="C119" s="98">
        <f t="shared" si="19"/>
        <v>181</v>
      </c>
      <c r="D119" s="98">
        <f t="shared" si="19"/>
        <v>81</v>
      </c>
      <c r="E119" s="98">
        <f t="shared" si="19"/>
        <v>33</v>
      </c>
      <c r="F119" s="98">
        <f t="shared" si="20"/>
        <v>0</v>
      </c>
      <c r="G119" s="98">
        <f t="shared" si="20"/>
        <v>37</v>
      </c>
      <c r="H119" s="98">
        <f t="shared" si="20"/>
        <v>60</v>
      </c>
      <c r="I119" s="347">
        <f t="shared" si="20"/>
        <v>0</v>
      </c>
      <c r="J119" s="348">
        <f t="shared" si="20"/>
        <v>1</v>
      </c>
      <c r="K119" s="108">
        <f t="shared" ref="K119:K128" si="21">SUM(C119:J119)</f>
        <v>393</v>
      </c>
    </row>
    <row r="120" spans="1:11" x14ac:dyDescent="0.3">
      <c r="A120" s="118" t="s">
        <v>532</v>
      </c>
      <c r="B120" s="238" t="s">
        <v>519</v>
      </c>
      <c r="C120" s="98">
        <f t="shared" si="19"/>
        <v>111</v>
      </c>
      <c r="D120" s="98">
        <f t="shared" si="19"/>
        <v>0</v>
      </c>
      <c r="E120" s="98">
        <f t="shared" si="19"/>
        <v>0</v>
      </c>
      <c r="F120" s="98">
        <f t="shared" si="20"/>
        <v>0</v>
      </c>
      <c r="G120" s="98">
        <f t="shared" si="20"/>
        <v>63</v>
      </c>
      <c r="H120" s="98">
        <f t="shared" si="20"/>
        <v>11</v>
      </c>
      <c r="I120" s="347">
        <f t="shared" si="20"/>
        <v>8</v>
      </c>
      <c r="J120" s="348">
        <f t="shared" si="20"/>
        <v>3</v>
      </c>
      <c r="K120" s="108">
        <f t="shared" si="21"/>
        <v>196</v>
      </c>
    </row>
    <row r="121" spans="1:11" x14ac:dyDescent="0.3">
      <c r="A121" s="118" t="s">
        <v>533</v>
      </c>
      <c r="B121" s="238" t="s">
        <v>520</v>
      </c>
      <c r="C121" s="98">
        <f t="shared" si="19"/>
        <v>60</v>
      </c>
      <c r="D121" s="98">
        <f t="shared" si="19"/>
        <v>32</v>
      </c>
      <c r="E121" s="98">
        <f t="shared" si="19"/>
        <v>0</v>
      </c>
      <c r="F121" s="98">
        <f t="shared" si="20"/>
        <v>0</v>
      </c>
      <c r="G121" s="98">
        <f t="shared" si="20"/>
        <v>41</v>
      </c>
      <c r="H121" s="98">
        <f t="shared" si="20"/>
        <v>21</v>
      </c>
      <c r="I121" s="347">
        <f t="shared" si="20"/>
        <v>0</v>
      </c>
      <c r="J121" s="348">
        <f t="shared" si="20"/>
        <v>0</v>
      </c>
      <c r="K121" s="108">
        <f t="shared" si="21"/>
        <v>154</v>
      </c>
    </row>
    <row r="122" spans="1:11" x14ac:dyDescent="0.3">
      <c r="A122" s="118" t="s">
        <v>534</v>
      </c>
      <c r="B122" s="238" t="s">
        <v>521</v>
      </c>
      <c r="C122" s="98">
        <f t="shared" si="19"/>
        <v>257</v>
      </c>
      <c r="D122" s="98">
        <f t="shared" si="19"/>
        <v>20</v>
      </c>
      <c r="E122" s="98">
        <f t="shared" si="19"/>
        <v>0</v>
      </c>
      <c r="F122" s="98">
        <f t="shared" si="20"/>
        <v>0</v>
      </c>
      <c r="G122" s="98">
        <f t="shared" si="20"/>
        <v>124</v>
      </c>
      <c r="H122" s="98">
        <f t="shared" si="20"/>
        <v>123</v>
      </c>
      <c r="I122" s="347">
        <f t="shared" si="20"/>
        <v>15</v>
      </c>
      <c r="J122" s="348">
        <f t="shared" si="20"/>
        <v>3</v>
      </c>
      <c r="K122" s="108">
        <f t="shared" si="21"/>
        <v>542</v>
      </c>
    </row>
    <row r="123" spans="1:11" x14ac:dyDescent="0.3">
      <c r="A123" s="118" t="s">
        <v>535</v>
      </c>
      <c r="B123" s="238" t="s">
        <v>522</v>
      </c>
      <c r="C123" s="98">
        <f t="shared" si="19"/>
        <v>0</v>
      </c>
      <c r="D123" s="98">
        <f t="shared" si="19"/>
        <v>0</v>
      </c>
      <c r="E123" s="98">
        <f t="shared" si="19"/>
        <v>0</v>
      </c>
      <c r="F123" s="98">
        <f t="shared" si="20"/>
        <v>0</v>
      </c>
      <c r="G123" s="98">
        <f t="shared" si="20"/>
        <v>0</v>
      </c>
      <c r="H123" s="98">
        <f t="shared" si="20"/>
        <v>0</v>
      </c>
      <c r="I123" s="347">
        <f t="shared" si="20"/>
        <v>0</v>
      </c>
      <c r="J123" s="348">
        <f t="shared" si="20"/>
        <v>0</v>
      </c>
      <c r="K123" s="108">
        <f t="shared" si="21"/>
        <v>0</v>
      </c>
    </row>
    <row r="124" spans="1:11" x14ac:dyDescent="0.3">
      <c r="A124" s="118" t="s">
        <v>529</v>
      </c>
      <c r="B124" s="238" t="s">
        <v>523</v>
      </c>
      <c r="C124" s="98">
        <f t="shared" si="19"/>
        <v>130</v>
      </c>
      <c r="D124" s="98">
        <f t="shared" si="19"/>
        <v>22</v>
      </c>
      <c r="E124" s="98">
        <f t="shared" si="19"/>
        <v>0</v>
      </c>
      <c r="F124" s="98">
        <f t="shared" si="20"/>
        <v>0</v>
      </c>
      <c r="G124" s="98">
        <f t="shared" si="20"/>
        <v>31</v>
      </c>
      <c r="H124" s="98">
        <f t="shared" si="20"/>
        <v>27</v>
      </c>
      <c r="I124" s="347">
        <f t="shared" si="20"/>
        <v>4</v>
      </c>
      <c r="J124" s="348">
        <f t="shared" si="20"/>
        <v>3</v>
      </c>
      <c r="K124" s="108">
        <f t="shared" si="21"/>
        <v>217</v>
      </c>
    </row>
    <row r="125" spans="1:11" x14ac:dyDescent="0.3">
      <c r="A125" s="118" t="s">
        <v>536</v>
      </c>
      <c r="B125" s="238" t="s">
        <v>524</v>
      </c>
      <c r="C125" s="98">
        <f t="shared" si="19"/>
        <v>100</v>
      </c>
      <c r="D125" s="98">
        <f t="shared" si="19"/>
        <v>37</v>
      </c>
      <c r="E125" s="98">
        <f t="shared" si="19"/>
        <v>0</v>
      </c>
      <c r="F125" s="98">
        <f t="shared" si="20"/>
        <v>0</v>
      </c>
      <c r="G125" s="98">
        <f t="shared" si="20"/>
        <v>98</v>
      </c>
      <c r="H125" s="98">
        <f>SUM(H13,H29,H45,H61,H78,H93,H109)</f>
        <v>51</v>
      </c>
      <c r="I125" s="347">
        <f t="shared" si="20"/>
        <v>25</v>
      </c>
      <c r="J125" s="348">
        <f t="shared" si="20"/>
        <v>10</v>
      </c>
      <c r="K125" s="108">
        <f t="shared" si="21"/>
        <v>321</v>
      </c>
    </row>
    <row r="126" spans="1:11" x14ac:dyDescent="0.3">
      <c r="A126" s="118" t="s">
        <v>537</v>
      </c>
      <c r="B126" s="238" t="s">
        <v>525</v>
      </c>
      <c r="C126" s="98">
        <f t="shared" si="19"/>
        <v>0</v>
      </c>
      <c r="D126" s="98">
        <f t="shared" si="19"/>
        <v>0</v>
      </c>
      <c r="E126" s="98">
        <f t="shared" si="19"/>
        <v>0</v>
      </c>
      <c r="F126" s="98">
        <f t="shared" si="20"/>
        <v>0</v>
      </c>
      <c r="G126" s="98">
        <f t="shared" si="20"/>
        <v>0</v>
      </c>
      <c r="H126" s="98">
        <f t="shared" si="20"/>
        <v>0</v>
      </c>
      <c r="I126" s="347">
        <f t="shared" si="20"/>
        <v>0</v>
      </c>
      <c r="J126" s="347">
        <f t="shared" si="20"/>
        <v>0</v>
      </c>
      <c r="K126" s="108">
        <f t="shared" si="21"/>
        <v>0</v>
      </c>
    </row>
    <row r="127" spans="1:11" x14ac:dyDescent="0.3">
      <c r="A127" s="118" t="s">
        <v>538</v>
      </c>
      <c r="B127" s="238" t="s">
        <v>526</v>
      </c>
      <c r="C127" s="98">
        <f t="shared" si="19"/>
        <v>11</v>
      </c>
      <c r="D127" s="98">
        <f t="shared" si="19"/>
        <v>4</v>
      </c>
      <c r="E127" s="98">
        <f t="shared" si="19"/>
        <v>0</v>
      </c>
      <c r="F127" s="98">
        <f t="shared" si="20"/>
        <v>0</v>
      </c>
      <c r="G127" s="98">
        <f t="shared" si="20"/>
        <v>0</v>
      </c>
      <c r="H127" s="98">
        <f t="shared" si="20"/>
        <v>0</v>
      </c>
      <c r="I127" s="347">
        <f t="shared" si="20"/>
        <v>0</v>
      </c>
      <c r="J127" s="347">
        <f t="shared" si="20"/>
        <v>0</v>
      </c>
      <c r="K127" s="110">
        <f t="shared" si="21"/>
        <v>15</v>
      </c>
    </row>
    <row r="128" spans="1:11" ht="14.4" thickBot="1" x14ac:dyDescent="0.35">
      <c r="A128" s="118" t="s">
        <v>528</v>
      </c>
      <c r="B128" s="238" t="s">
        <v>527</v>
      </c>
      <c r="C128" s="121">
        <f t="shared" si="19"/>
        <v>100</v>
      </c>
      <c r="D128" s="121">
        <f t="shared" si="19"/>
        <v>80</v>
      </c>
      <c r="E128" s="121">
        <f t="shared" si="19"/>
        <v>0</v>
      </c>
      <c r="F128" s="121">
        <f t="shared" si="20"/>
        <v>0</v>
      </c>
      <c r="G128" s="121">
        <f t="shared" si="20"/>
        <v>49</v>
      </c>
      <c r="H128" s="121">
        <f t="shared" si="20"/>
        <v>85</v>
      </c>
      <c r="I128" s="375">
        <f t="shared" si="20"/>
        <v>0</v>
      </c>
      <c r="J128" s="376">
        <f t="shared" si="20"/>
        <v>0</v>
      </c>
      <c r="K128" s="108">
        <f t="shared" si="21"/>
        <v>314</v>
      </c>
    </row>
    <row r="129" spans="1:11" x14ac:dyDescent="0.3">
      <c r="A129" s="166" t="s">
        <v>95</v>
      </c>
      <c r="B129" s="362" t="s">
        <v>94</v>
      </c>
      <c r="C129" s="167">
        <f t="shared" si="19"/>
        <v>950</v>
      </c>
      <c r="D129" s="167">
        <f t="shared" si="19"/>
        <v>276</v>
      </c>
      <c r="E129" s="167">
        <f t="shared" si="19"/>
        <v>33</v>
      </c>
      <c r="F129" s="167">
        <f t="shared" si="20"/>
        <v>0</v>
      </c>
      <c r="G129" s="167">
        <f t="shared" si="20"/>
        <v>443</v>
      </c>
      <c r="H129" s="167">
        <f t="shared" si="20"/>
        <v>378</v>
      </c>
      <c r="I129" s="167">
        <f t="shared" si="20"/>
        <v>52</v>
      </c>
      <c r="J129" s="168">
        <f t="shared" si="20"/>
        <v>20</v>
      </c>
      <c r="K129" s="169">
        <f>SUM(K118:K128)</f>
        <v>2152</v>
      </c>
    </row>
    <row r="130" spans="1:11" x14ac:dyDescent="0.3">
      <c r="A130" s="356" t="s">
        <v>79</v>
      </c>
      <c r="B130" s="363" t="s">
        <v>94</v>
      </c>
      <c r="C130" s="357">
        <f t="shared" si="19"/>
        <v>565</v>
      </c>
      <c r="D130" s="357">
        <f t="shared" si="19"/>
        <v>163</v>
      </c>
      <c r="E130" s="357">
        <f t="shared" si="19"/>
        <v>33</v>
      </c>
      <c r="F130" s="357">
        <f t="shared" si="20"/>
        <v>0</v>
      </c>
      <c r="G130" s="357">
        <f t="shared" si="20"/>
        <v>244</v>
      </c>
      <c r="H130" s="357">
        <f t="shared" si="20"/>
        <v>236</v>
      </c>
      <c r="I130" s="357">
        <f t="shared" si="20"/>
        <v>23</v>
      </c>
      <c r="J130" s="357">
        <f t="shared" si="20"/>
        <v>13</v>
      </c>
      <c r="K130" s="17">
        <f>SUM(C130:J130)</f>
        <v>1277</v>
      </c>
    </row>
    <row r="131" spans="1:11" ht="14.4" thickBot="1" x14ac:dyDescent="0.35">
      <c r="A131" s="364" t="s">
        <v>80</v>
      </c>
      <c r="B131" s="365" t="s">
        <v>94</v>
      </c>
      <c r="C131" s="366">
        <f t="shared" si="19"/>
        <v>177</v>
      </c>
      <c r="D131" s="366">
        <f t="shared" si="19"/>
        <v>0</v>
      </c>
      <c r="E131" s="366">
        <f t="shared" si="19"/>
        <v>0</v>
      </c>
      <c r="F131" s="366">
        <f t="shared" si="20"/>
        <v>0</v>
      </c>
      <c r="G131" s="366">
        <f t="shared" si="20"/>
        <v>68</v>
      </c>
      <c r="H131" s="366">
        <f t="shared" si="20"/>
        <v>0</v>
      </c>
      <c r="I131" s="366">
        <f t="shared" si="20"/>
        <v>34</v>
      </c>
      <c r="J131" s="366">
        <f t="shared" si="20"/>
        <v>2</v>
      </c>
      <c r="K131" s="18">
        <f>SUM(C131:J131)</f>
        <v>281</v>
      </c>
    </row>
  </sheetData>
  <mergeCells count="16">
    <mergeCell ref="I2:J2"/>
    <mergeCell ref="A1:K1"/>
    <mergeCell ref="C2:D2"/>
    <mergeCell ref="E2:F2"/>
    <mergeCell ref="G2:H2"/>
    <mergeCell ref="A2:A3"/>
    <mergeCell ref="C5:K5"/>
    <mergeCell ref="C4:K4"/>
    <mergeCell ref="C20:K20"/>
    <mergeCell ref="C36:K36"/>
    <mergeCell ref="C52:K52"/>
    <mergeCell ref="C68:K68"/>
    <mergeCell ref="C84:K84"/>
    <mergeCell ref="C100:K100"/>
    <mergeCell ref="C116:K116"/>
    <mergeCell ref="C117:K117"/>
  </mergeCells>
  <pageMargins left="0.25" right="0.25" top="0.75" bottom="0.75" header="0.3" footer="0.3"/>
  <pageSetup paperSize="9" scale="8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6">
    <pageSetUpPr fitToPage="1"/>
  </sheetPr>
  <dimension ref="A1:W115"/>
  <sheetViews>
    <sheetView topLeftCell="A4" zoomScaleNormal="100" workbookViewId="0">
      <selection activeCell="O24" sqref="O24"/>
    </sheetView>
  </sheetViews>
  <sheetFormatPr defaultColWidth="9.21875" defaultRowHeight="13.8" x14ac:dyDescent="0.3"/>
  <cols>
    <col min="1" max="1" width="47.77734375" style="2" customWidth="1"/>
    <col min="2" max="2" width="6.77734375" style="3" customWidth="1"/>
    <col min="3" max="3" width="10.44140625" style="3" customWidth="1"/>
    <col min="4" max="4" width="8.21875" style="1" customWidth="1"/>
    <col min="5" max="5" width="7.44140625" style="1" customWidth="1"/>
    <col min="6" max="7" width="9.21875" style="1" customWidth="1"/>
    <col min="8" max="8" width="8.5546875" style="1" customWidth="1"/>
    <col min="9" max="9" width="7.44140625" style="1" customWidth="1"/>
    <col min="10" max="12" width="8.77734375" style="1" customWidth="1"/>
    <col min="13" max="13" width="8.21875" style="1" customWidth="1"/>
    <col min="14" max="15" width="8.5546875" style="1" customWidth="1"/>
    <col min="16" max="16" width="8.21875" style="1" customWidth="1"/>
    <col min="17" max="16384" width="9.21875" style="1"/>
  </cols>
  <sheetData>
    <row r="1" spans="1:23" ht="42.75" customHeight="1" x14ac:dyDescent="0.3">
      <c r="A1" s="543" t="s">
        <v>395</v>
      </c>
      <c r="B1" s="544"/>
      <c r="C1" s="544"/>
      <c r="D1" s="544"/>
      <c r="E1" s="544"/>
      <c r="F1" s="544"/>
      <c r="G1" s="544"/>
      <c r="H1" s="544"/>
      <c r="I1" s="544"/>
      <c r="J1" s="544"/>
      <c r="K1" s="544"/>
      <c r="L1" s="544"/>
      <c r="M1" s="544"/>
      <c r="N1" s="544"/>
      <c r="O1" s="544"/>
      <c r="P1" s="544"/>
      <c r="Q1" s="544"/>
      <c r="R1" s="546"/>
      <c r="T1" s="65"/>
      <c r="U1" s="64"/>
      <c r="V1" s="64"/>
      <c r="W1" s="64"/>
    </row>
    <row r="2" spans="1:23" s="4" customFormat="1" ht="38.25" customHeight="1" x14ac:dyDescent="0.3">
      <c r="A2" s="611" t="s">
        <v>715</v>
      </c>
      <c r="B2" s="612"/>
      <c r="C2" s="592" t="s">
        <v>0</v>
      </c>
      <c r="D2" s="593"/>
      <c r="E2" s="593"/>
      <c r="F2" s="594"/>
      <c r="G2" s="592" t="s">
        <v>2</v>
      </c>
      <c r="H2" s="593"/>
      <c r="I2" s="593"/>
      <c r="J2" s="594"/>
      <c r="K2" s="592" t="s">
        <v>1</v>
      </c>
      <c r="L2" s="593"/>
      <c r="M2" s="593"/>
      <c r="N2" s="594"/>
      <c r="O2" s="592" t="s">
        <v>3</v>
      </c>
      <c r="P2" s="593"/>
      <c r="Q2" s="593"/>
      <c r="R2" s="610"/>
    </row>
    <row r="3" spans="1:23" s="4" customFormat="1" ht="51.75" customHeight="1" thickBot="1" x14ac:dyDescent="0.35">
      <c r="A3" s="613"/>
      <c r="B3" s="614"/>
      <c r="C3" s="377" t="s">
        <v>464</v>
      </c>
      <c r="D3" s="377" t="s">
        <v>18</v>
      </c>
      <c r="E3" s="377" t="s">
        <v>81</v>
      </c>
      <c r="F3" s="377" t="s">
        <v>82</v>
      </c>
      <c r="G3" s="377" t="s">
        <v>464</v>
      </c>
      <c r="H3" s="377" t="s">
        <v>18</v>
      </c>
      <c r="I3" s="377" t="s">
        <v>81</v>
      </c>
      <c r="J3" s="377" t="s">
        <v>82</v>
      </c>
      <c r="K3" s="377" t="s">
        <v>464</v>
      </c>
      <c r="L3" s="377" t="s">
        <v>18</v>
      </c>
      <c r="M3" s="377" t="s">
        <v>81</v>
      </c>
      <c r="N3" s="377" t="s">
        <v>82</v>
      </c>
      <c r="O3" s="377" t="s">
        <v>464</v>
      </c>
      <c r="P3" s="377" t="s">
        <v>18</v>
      </c>
      <c r="Q3" s="377" t="s">
        <v>81</v>
      </c>
      <c r="R3" s="378" t="s">
        <v>82</v>
      </c>
    </row>
    <row r="4" spans="1:23" s="5" customFormat="1" x14ac:dyDescent="0.3">
      <c r="A4" s="80" t="s">
        <v>677</v>
      </c>
      <c r="B4" s="38"/>
      <c r="C4" s="577"/>
      <c r="D4" s="578"/>
      <c r="E4" s="578"/>
      <c r="F4" s="578"/>
      <c r="G4" s="578"/>
      <c r="H4" s="578"/>
      <c r="I4" s="578"/>
      <c r="J4" s="578"/>
      <c r="K4" s="578"/>
      <c r="L4" s="578"/>
      <c r="M4" s="578"/>
      <c r="N4" s="578"/>
      <c r="O4" s="578"/>
      <c r="P4" s="578"/>
      <c r="Q4" s="578"/>
      <c r="R4" s="579"/>
    </row>
    <row r="5" spans="1:23" s="2" customFormat="1" x14ac:dyDescent="0.3">
      <c r="A5" s="236" t="s">
        <v>516</v>
      </c>
      <c r="B5" s="237" t="s">
        <v>515</v>
      </c>
      <c r="C5" s="379"/>
      <c r="D5" s="380"/>
      <c r="E5" s="380"/>
      <c r="F5" s="380"/>
      <c r="G5" s="380"/>
      <c r="H5" s="380"/>
      <c r="I5" s="380"/>
      <c r="J5" s="380"/>
      <c r="K5" s="380"/>
      <c r="L5" s="380"/>
      <c r="M5" s="380"/>
      <c r="N5" s="380"/>
      <c r="O5" s="380"/>
      <c r="P5" s="380"/>
      <c r="Q5" s="380"/>
      <c r="R5" s="381"/>
    </row>
    <row r="6" spans="1:23" x14ac:dyDescent="0.3">
      <c r="A6" s="118" t="s">
        <v>530</v>
      </c>
      <c r="B6" s="238" t="s">
        <v>517</v>
      </c>
      <c r="C6" s="170"/>
      <c r="D6" s="171"/>
      <c r="E6" s="171"/>
      <c r="F6" s="171"/>
      <c r="G6" s="171"/>
      <c r="H6" s="171"/>
      <c r="I6" s="171"/>
      <c r="J6" s="171"/>
      <c r="K6" s="171"/>
      <c r="L6" s="171"/>
      <c r="M6" s="171"/>
      <c r="N6" s="171"/>
      <c r="O6" s="171"/>
      <c r="P6" s="171"/>
      <c r="Q6" s="171"/>
      <c r="R6" s="172"/>
    </row>
    <row r="7" spans="1:23" x14ac:dyDescent="0.3">
      <c r="A7" s="118" t="s">
        <v>531</v>
      </c>
      <c r="B7" s="238" t="s">
        <v>518</v>
      </c>
      <c r="C7" s="170"/>
      <c r="D7" s="171"/>
      <c r="E7" s="171"/>
      <c r="F7" s="171"/>
      <c r="G7" s="171"/>
      <c r="H7" s="171"/>
      <c r="I7" s="171"/>
      <c r="J7" s="171"/>
      <c r="K7" s="171"/>
      <c r="L7" s="171"/>
      <c r="M7" s="171"/>
      <c r="N7" s="171"/>
      <c r="O7" s="171"/>
      <c r="P7" s="171"/>
      <c r="Q7" s="171"/>
      <c r="R7" s="172"/>
    </row>
    <row r="8" spans="1:23" x14ac:dyDescent="0.3">
      <c r="A8" s="118" t="s">
        <v>532</v>
      </c>
      <c r="B8" s="238" t="s">
        <v>519</v>
      </c>
      <c r="C8" s="170"/>
      <c r="D8" s="171"/>
      <c r="E8" s="171"/>
      <c r="F8" s="171"/>
      <c r="G8" s="171"/>
      <c r="H8" s="171"/>
      <c r="I8" s="171"/>
      <c r="J8" s="171"/>
      <c r="K8" s="171"/>
      <c r="L8" s="171"/>
      <c r="M8" s="171"/>
      <c r="N8" s="171"/>
      <c r="O8" s="171"/>
      <c r="P8" s="171"/>
      <c r="Q8" s="171"/>
      <c r="R8" s="172"/>
    </row>
    <row r="9" spans="1:23" x14ac:dyDescent="0.3">
      <c r="A9" s="118" t="s">
        <v>533</v>
      </c>
      <c r="B9" s="238" t="s">
        <v>520</v>
      </c>
      <c r="C9" s="170"/>
      <c r="D9" s="171"/>
      <c r="E9" s="171"/>
      <c r="F9" s="171"/>
      <c r="G9" s="171"/>
      <c r="H9" s="171"/>
      <c r="I9" s="171"/>
      <c r="J9" s="171"/>
      <c r="K9" s="171"/>
      <c r="L9" s="171"/>
      <c r="M9" s="171"/>
      <c r="N9" s="171"/>
      <c r="O9" s="171"/>
      <c r="P9" s="171"/>
      <c r="Q9" s="171"/>
      <c r="R9" s="172"/>
    </row>
    <row r="10" spans="1:23" x14ac:dyDescent="0.3">
      <c r="A10" s="118" t="s">
        <v>534</v>
      </c>
      <c r="B10" s="238" t="s">
        <v>521</v>
      </c>
      <c r="C10" s="170"/>
      <c r="D10" s="171"/>
      <c r="E10" s="171"/>
      <c r="F10" s="171"/>
      <c r="G10" s="171"/>
      <c r="H10" s="171"/>
      <c r="I10" s="171"/>
      <c r="J10" s="171"/>
      <c r="K10" s="171"/>
      <c r="L10" s="171"/>
      <c r="M10" s="171"/>
      <c r="N10" s="171"/>
      <c r="O10" s="171"/>
      <c r="P10" s="171"/>
      <c r="Q10" s="171"/>
      <c r="R10" s="172"/>
    </row>
    <row r="11" spans="1:23" x14ac:dyDescent="0.3">
      <c r="A11" s="118" t="s">
        <v>535</v>
      </c>
      <c r="B11" s="238" t="s">
        <v>522</v>
      </c>
      <c r="C11" s="170"/>
      <c r="D11" s="171"/>
      <c r="E11" s="171"/>
      <c r="F11" s="171"/>
      <c r="G11" s="171"/>
      <c r="H11" s="171"/>
      <c r="I11" s="171"/>
      <c r="J11" s="171"/>
      <c r="K11" s="171">
        <v>40</v>
      </c>
      <c r="L11" s="171">
        <v>41</v>
      </c>
      <c r="M11" s="171">
        <v>30</v>
      </c>
      <c r="N11" s="171">
        <v>29</v>
      </c>
      <c r="O11" s="171">
        <v>15</v>
      </c>
      <c r="P11" s="171">
        <v>15</v>
      </c>
      <c r="Q11" s="171">
        <v>9</v>
      </c>
      <c r="R11" s="172">
        <v>7</v>
      </c>
    </row>
    <row r="12" spans="1:23" x14ac:dyDescent="0.3">
      <c r="A12" s="118" t="s">
        <v>529</v>
      </c>
      <c r="B12" s="238" t="s">
        <v>523</v>
      </c>
      <c r="C12" s="170"/>
      <c r="D12" s="171"/>
      <c r="E12" s="171"/>
      <c r="F12" s="171"/>
      <c r="G12" s="171"/>
      <c r="H12" s="171"/>
      <c r="I12" s="171"/>
      <c r="J12" s="171"/>
      <c r="K12" s="171"/>
      <c r="L12" s="171"/>
      <c r="M12" s="171"/>
      <c r="N12" s="171"/>
      <c r="O12" s="171">
        <v>2</v>
      </c>
      <c r="P12" s="171">
        <v>2</v>
      </c>
      <c r="Q12" s="171">
        <v>0</v>
      </c>
      <c r="R12" s="172">
        <v>0</v>
      </c>
    </row>
    <row r="13" spans="1:23" x14ac:dyDescent="0.3">
      <c r="A13" s="118" t="s">
        <v>536</v>
      </c>
      <c r="B13" s="238" t="s">
        <v>524</v>
      </c>
      <c r="C13" s="382">
        <v>1165</v>
      </c>
      <c r="D13" s="383">
        <v>1332</v>
      </c>
      <c r="E13" s="383">
        <v>906</v>
      </c>
      <c r="F13" s="383">
        <v>646</v>
      </c>
      <c r="G13" s="383"/>
      <c r="H13" s="383"/>
      <c r="I13" s="383"/>
      <c r="J13" s="383"/>
      <c r="K13" s="383">
        <v>224</v>
      </c>
      <c r="L13" s="383">
        <v>262</v>
      </c>
      <c r="M13" s="383">
        <v>167</v>
      </c>
      <c r="N13" s="383">
        <v>121</v>
      </c>
      <c r="O13" s="383">
        <v>12</v>
      </c>
      <c r="P13" s="383">
        <v>13</v>
      </c>
      <c r="Q13" s="383">
        <v>8</v>
      </c>
      <c r="R13" s="384">
        <v>8</v>
      </c>
    </row>
    <row r="14" spans="1:23" x14ac:dyDescent="0.3">
      <c r="A14" s="118" t="s">
        <v>537</v>
      </c>
      <c r="B14" s="238" t="s">
        <v>525</v>
      </c>
      <c r="C14" s="170"/>
      <c r="D14" s="171"/>
      <c r="E14" s="171"/>
      <c r="F14" s="171"/>
      <c r="G14" s="171"/>
      <c r="H14" s="171"/>
      <c r="I14" s="171"/>
      <c r="J14" s="171"/>
      <c r="K14" s="171"/>
      <c r="L14" s="171"/>
      <c r="M14" s="171"/>
      <c r="N14" s="171"/>
      <c r="O14" s="171"/>
      <c r="P14" s="171"/>
      <c r="Q14" s="171"/>
      <c r="R14" s="172"/>
    </row>
    <row r="15" spans="1:23" x14ac:dyDescent="0.3">
      <c r="A15" s="118" t="s">
        <v>538</v>
      </c>
      <c r="B15" s="238" t="s">
        <v>526</v>
      </c>
      <c r="C15" s="170"/>
      <c r="D15" s="171"/>
      <c r="E15" s="171"/>
      <c r="F15" s="171"/>
      <c r="G15" s="171"/>
      <c r="H15" s="171"/>
      <c r="I15" s="171"/>
      <c r="J15" s="171"/>
      <c r="K15" s="171"/>
      <c r="L15" s="171"/>
      <c r="M15" s="171"/>
      <c r="N15" s="171"/>
      <c r="O15" s="171"/>
      <c r="P15" s="171"/>
      <c r="Q15" s="171"/>
      <c r="R15" s="172"/>
    </row>
    <row r="16" spans="1:23" x14ac:dyDescent="0.3">
      <c r="A16" s="118" t="s">
        <v>528</v>
      </c>
      <c r="B16" s="238" t="s">
        <v>527</v>
      </c>
      <c r="C16" s="170"/>
      <c r="D16" s="171"/>
      <c r="E16" s="171"/>
      <c r="F16" s="171"/>
      <c r="G16" s="171"/>
      <c r="H16" s="171"/>
      <c r="I16" s="171"/>
      <c r="J16" s="171"/>
      <c r="K16" s="171"/>
      <c r="L16" s="171"/>
      <c r="M16" s="171"/>
      <c r="N16" s="171"/>
      <c r="O16" s="171"/>
      <c r="P16" s="171"/>
      <c r="Q16" s="171"/>
      <c r="R16" s="172"/>
    </row>
    <row r="17" spans="1:18" x14ac:dyDescent="0.3">
      <c r="A17" s="239" t="s">
        <v>93</v>
      </c>
      <c r="B17" s="352" t="s">
        <v>94</v>
      </c>
      <c r="C17" s="246"/>
      <c r="D17" s="247">
        <f>SUM(D6:D16)</f>
        <v>1332</v>
      </c>
      <c r="E17" s="247">
        <f>SUM(E6:E16)</f>
        <v>906</v>
      </c>
      <c r="F17" s="247">
        <f>SUM(F6:F16)</f>
        <v>646</v>
      </c>
      <c r="G17" s="247"/>
      <c r="H17" s="247">
        <f>SUM(H6:H16)</f>
        <v>0</v>
      </c>
      <c r="I17" s="247">
        <f>SUM(I6:I16)</f>
        <v>0</v>
      </c>
      <c r="J17" s="247">
        <f>SUM(J6:J16)</f>
        <v>0</v>
      </c>
      <c r="K17" s="247"/>
      <c r="L17" s="247">
        <f>SUM(L6:L16)</f>
        <v>303</v>
      </c>
      <c r="M17" s="247">
        <f>SUM(M6:M16)</f>
        <v>197</v>
      </c>
      <c r="N17" s="247">
        <f>SUM(N6:N16)</f>
        <v>150</v>
      </c>
      <c r="O17" s="247"/>
      <c r="P17" s="247">
        <f>SUM(P6:P16)</f>
        <v>30</v>
      </c>
      <c r="Q17" s="247">
        <f>SUM(Q6:Q16)</f>
        <v>17</v>
      </c>
      <c r="R17" s="248">
        <f>SUM(R6:R16)</f>
        <v>15</v>
      </c>
    </row>
    <row r="18" spans="1:18" s="5" customFormat="1" x14ac:dyDescent="0.3">
      <c r="A18" s="120" t="s">
        <v>676</v>
      </c>
      <c r="B18" s="240"/>
      <c r="C18" s="529"/>
      <c r="D18" s="530"/>
      <c r="E18" s="530"/>
      <c r="F18" s="530"/>
      <c r="G18" s="530"/>
      <c r="H18" s="530"/>
      <c r="I18" s="530"/>
      <c r="J18" s="530"/>
      <c r="K18" s="530"/>
      <c r="L18" s="530"/>
      <c r="M18" s="530"/>
      <c r="N18" s="530"/>
      <c r="O18" s="530"/>
      <c r="P18" s="530"/>
      <c r="Q18" s="530"/>
      <c r="R18" s="531"/>
    </row>
    <row r="19" spans="1:18" s="2" customFormat="1" x14ac:dyDescent="0.3">
      <c r="A19" s="236" t="s">
        <v>516</v>
      </c>
      <c r="B19" s="237" t="s">
        <v>515</v>
      </c>
      <c r="C19" s="379"/>
      <c r="D19" s="380"/>
      <c r="E19" s="380"/>
      <c r="F19" s="380"/>
      <c r="G19" s="380"/>
      <c r="H19" s="380"/>
      <c r="I19" s="380"/>
      <c r="J19" s="380"/>
      <c r="K19" s="380"/>
      <c r="L19" s="380"/>
      <c r="M19" s="380"/>
      <c r="N19" s="380"/>
      <c r="O19" s="380"/>
      <c r="P19" s="380"/>
      <c r="Q19" s="380"/>
      <c r="R19" s="381"/>
    </row>
    <row r="20" spans="1:18" x14ac:dyDescent="0.3">
      <c r="A20" s="118" t="s">
        <v>530</v>
      </c>
      <c r="B20" s="238" t="s">
        <v>517</v>
      </c>
      <c r="C20" s="170"/>
      <c r="D20" s="171"/>
      <c r="E20" s="171"/>
      <c r="F20" s="171"/>
      <c r="G20" s="171"/>
      <c r="H20" s="171"/>
      <c r="I20" s="171"/>
      <c r="J20" s="171"/>
      <c r="K20" s="171"/>
      <c r="L20" s="171"/>
      <c r="M20" s="171"/>
      <c r="N20" s="171"/>
      <c r="O20" s="171"/>
      <c r="P20" s="171"/>
      <c r="Q20" s="171"/>
      <c r="R20" s="172"/>
    </row>
    <row r="21" spans="1:18" x14ac:dyDescent="0.3">
      <c r="A21" s="118" t="s">
        <v>531</v>
      </c>
      <c r="B21" s="238" t="s">
        <v>518</v>
      </c>
      <c r="C21" s="170"/>
      <c r="D21" s="171"/>
      <c r="E21" s="171"/>
      <c r="F21" s="171"/>
      <c r="G21" s="171"/>
      <c r="H21" s="171"/>
      <c r="I21" s="171"/>
      <c r="J21" s="171"/>
      <c r="K21" s="171"/>
      <c r="L21" s="171"/>
      <c r="M21" s="171"/>
      <c r="N21" s="171"/>
      <c r="O21" s="171"/>
      <c r="P21" s="171"/>
      <c r="Q21" s="171"/>
      <c r="R21" s="172"/>
    </row>
    <row r="22" spans="1:18" x14ac:dyDescent="0.3">
      <c r="A22" s="118" t="s">
        <v>532</v>
      </c>
      <c r="B22" s="238" t="s">
        <v>519</v>
      </c>
      <c r="C22" s="170"/>
      <c r="D22" s="171"/>
      <c r="E22" s="171"/>
      <c r="F22" s="171"/>
      <c r="G22" s="171"/>
      <c r="H22" s="171"/>
      <c r="I22" s="171"/>
      <c r="J22" s="171"/>
      <c r="K22" s="171"/>
      <c r="L22" s="171"/>
      <c r="M22" s="171"/>
      <c r="N22" s="171"/>
      <c r="O22" s="171"/>
      <c r="P22" s="171"/>
      <c r="Q22" s="171"/>
      <c r="R22" s="172"/>
    </row>
    <row r="23" spans="1:18" x14ac:dyDescent="0.3">
      <c r="A23" s="118" t="s">
        <v>533</v>
      </c>
      <c r="B23" s="238" t="s">
        <v>520</v>
      </c>
      <c r="C23" s="385"/>
      <c r="D23" s="386"/>
      <c r="E23" s="386"/>
      <c r="F23" s="386"/>
      <c r="G23" s="171"/>
      <c r="H23" s="171"/>
      <c r="I23" s="171"/>
      <c r="J23" s="171"/>
      <c r="K23" s="385"/>
      <c r="L23" s="386"/>
      <c r="M23" s="386"/>
      <c r="N23" s="386"/>
      <c r="O23" s="385"/>
      <c r="P23" s="386"/>
      <c r="Q23" s="386"/>
      <c r="R23" s="387"/>
    </row>
    <row r="24" spans="1:18" x14ac:dyDescent="0.3">
      <c r="A24" s="118" t="s">
        <v>534</v>
      </c>
      <c r="B24" s="238" t="s">
        <v>521</v>
      </c>
      <c r="C24" s="334">
        <v>2247</v>
      </c>
      <c r="D24" s="388">
        <v>2138</v>
      </c>
      <c r="E24" s="388">
        <v>848</v>
      </c>
      <c r="F24" s="388">
        <v>664</v>
      </c>
      <c r="G24" s="383"/>
      <c r="H24" s="383"/>
      <c r="I24" s="383"/>
      <c r="J24" s="383"/>
      <c r="K24" s="388">
        <v>1285</v>
      </c>
      <c r="L24" s="388">
        <v>1418</v>
      </c>
      <c r="M24" s="388">
        <v>592</v>
      </c>
      <c r="N24" s="388">
        <v>473</v>
      </c>
      <c r="O24" s="388">
        <v>63</v>
      </c>
      <c r="P24" s="388">
        <v>65</v>
      </c>
      <c r="Q24" s="388">
        <v>21</v>
      </c>
      <c r="R24" s="389">
        <v>21</v>
      </c>
    </row>
    <row r="25" spans="1:18" x14ac:dyDescent="0.3">
      <c r="A25" s="118" t="s">
        <v>535</v>
      </c>
      <c r="B25" s="238" t="s">
        <v>522</v>
      </c>
      <c r="C25" s="385"/>
      <c r="D25" s="386"/>
      <c r="E25" s="386"/>
      <c r="F25" s="386"/>
      <c r="G25" s="171"/>
      <c r="H25" s="171"/>
      <c r="I25" s="171"/>
      <c r="J25" s="171"/>
      <c r="K25" s="386"/>
      <c r="L25" s="386"/>
      <c r="M25" s="386"/>
      <c r="N25" s="386"/>
      <c r="O25" s="386"/>
      <c r="P25" s="386"/>
      <c r="Q25" s="386"/>
      <c r="R25" s="387"/>
    </row>
    <row r="26" spans="1:18" x14ac:dyDescent="0.3">
      <c r="A26" s="118" t="s">
        <v>529</v>
      </c>
      <c r="B26" s="238" t="s">
        <v>523</v>
      </c>
      <c r="C26" s="385"/>
      <c r="D26" s="386"/>
      <c r="E26" s="386"/>
      <c r="F26" s="386"/>
      <c r="G26" s="171"/>
      <c r="H26" s="171"/>
      <c r="I26" s="171"/>
      <c r="J26" s="171"/>
      <c r="K26" s="385"/>
      <c r="L26" s="386"/>
      <c r="M26" s="386"/>
      <c r="N26" s="386"/>
      <c r="O26" s="386"/>
      <c r="P26" s="386"/>
      <c r="Q26" s="386"/>
      <c r="R26" s="387"/>
    </row>
    <row r="27" spans="1:18" x14ac:dyDescent="0.3">
      <c r="A27" s="118" t="s">
        <v>536</v>
      </c>
      <c r="B27" s="238" t="s">
        <v>524</v>
      </c>
      <c r="C27" s="170"/>
      <c r="D27" s="171"/>
      <c r="E27" s="171"/>
      <c r="F27" s="171"/>
      <c r="G27" s="171"/>
      <c r="H27" s="171"/>
      <c r="I27" s="171"/>
      <c r="J27" s="171"/>
      <c r="K27" s="171"/>
      <c r="L27" s="171"/>
      <c r="M27" s="171"/>
      <c r="N27" s="171"/>
      <c r="O27" s="171"/>
      <c r="P27" s="171"/>
      <c r="Q27" s="171"/>
      <c r="R27" s="172"/>
    </row>
    <row r="28" spans="1:18" x14ac:dyDescent="0.3">
      <c r="A28" s="118" t="s">
        <v>537</v>
      </c>
      <c r="B28" s="238" t="s">
        <v>525</v>
      </c>
      <c r="C28" s="170"/>
      <c r="D28" s="171"/>
      <c r="E28" s="171"/>
      <c r="F28" s="171"/>
      <c r="G28" s="171"/>
      <c r="H28" s="171"/>
      <c r="I28" s="171"/>
      <c r="J28" s="171"/>
      <c r="K28" s="171"/>
      <c r="L28" s="171"/>
      <c r="M28" s="171"/>
      <c r="N28" s="171"/>
      <c r="O28" s="171"/>
      <c r="P28" s="171"/>
      <c r="Q28" s="171"/>
      <c r="R28" s="172"/>
    </row>
    <row r="29" spans="1:18" x14ac:dyDescent="0.3">
      <c r="A29" s="118" t="s">
        <v>538</v>
      </c>
      <c r="B29" s="238" t="s">
        <v>526</v>
      </c>
      <c r="C29" s="173"/>
      <c r="D29" s="174"/>
      <c r="E29" s="174"/>
      <c r="F29" s="174"/>
      <c r="G29" s="174"/>
      <c r="H29" s="174"/>
      <c r="I29" s="174"/>
      <c r="J29" s="174"/>
      <c r="K29" s="174"/>
      <c r="L29" s="174"/>
      <c r="M29" s="174"/>
      <c r="N29" s="174"/>
      <c r="O29" s="174"/>
      <c r="P29" s="174"/>
      <c r="Q29" s="174"/>
      <c r="R29" s="175"/>
    </row>
    <row r="30" spans="1:18" x14ac:dyDescent="0.3">
      <c r="A30" s="118" t="s">
        <v>528</v>
      </c>
      <c r="B30" s="238" t="s">
        <v>527</v>
      </c>
      <c r="C30" s="173"/>
      <c r="D30" s="174"/>
      <c r="E30" s="174"/>
      <c r="F30" s="174"/>
      <c r="G30" s="174"/>
      <c r="H30" s="174"/>
      <c r="I30" s="174"/>
      <c r="J30" s="174"/>
      <c r="K30" s="174"/>
      <c r="L30" s="174"/>
      <c r="M30" s="174"/>
      <c r="N30" s="174"/>
      <c r="O30" s="174"/>
      <c r="P30" s="174"/>
      <c r="Q30" s="174"/>
      <c r="R30" s="175"/>
    </row>
    <row r="31" spans="1:18" x14ac:dyDescent="0.3">
      <c r="A31" s="239" t="s">
        <v>93</v>
      </c>
      <c r="B31" s="352" t="s">
        <v>94</v>
      </c>
      <c r="C31" s="246"/>
      <c r="D31" s="247">
        <f>SUM(D20:D30)</f>
        <v>2138</v>
      </c>
      <c r="E31" s="247">
        <f>SUM(E20:E30)</f>
        <v>848</v>
      </c>
      <c r="F31" s="247">
        <f>SUM(F20:F30)</f>
        <v>664</v>
      </c>
      <c r="G31" s="247"/>
      <c r="H31" s="247">
        <f>SUM(H20:H30)</f>
        <v>0</v>
      </c>
      <c r="I31" s="247">
        <f>SUM(I20:I30)</f>
        <v>0</v>
      </c>
      <c r="J31" s="247">
        <f>SUM(J20:J30)</f>
        <v>0</v>
      </c>
      <c r="K31" s="247"/>
      <c r="L31" s="247">
        <f>SUM(L20:L30)</f>
        <v>1418</v>
      </c>
      <c r="M31" s="247">
        <f>SUM(M20:M30)</f>
        <v>592</v>
      </c>
      <c r="N31" s="247">
        <f>SUM(N20:N30)</f>
        <v>473</v>
      </c>
      <c r="O31" s="247"/>
      <c r="P31" s="247">
        <f>SUM(P20:P30)</f>
        <v>65</v>
      </c>
      <c r="Q31" s="247">
        <f>SUM(Q20:Q30)</f>
        <v>21</v>
      </c>
      <c r="R31" s="248">
        <f>SUM(R20:R30)</f>
        <v>21</v>
      </c>
    </row>
    <row r="32" spans="1:18" x14ac:dyDescent="0.3">
      <c r="A32" s="120" t="s">
        <v>678</v>
      </c>
      <c r="B32" s="240"/>
      <c r="C32" s="529"/>
      <c r="D32" s="530"/>
      <c r="E32" s="530"/>
      <c r="F32" s="530"/>
      <c r="G32" s="530"/>
      <c r="H32" s="530"/>
      <c r="I32" s="530"/>
      <c r="J32" s="530"/>
      <c r="K32" s="530"/>
      <c r="L32" s="530"/>
      <c r="M32" s="530"/>
      <c r="N32" s="530"/>
      <c r="O32" s="530"/>
      <c r="P32" s="530"/>
      <c r="Q32" s="530"/>
      <c r="R32" s="531"/>
    </row>
    <row r="33" spans="1:18" x14ac:dyDescent="0.3">
      <c r="A33" s="236" t="s">
        <v>516</v>
      </c>
      <c r="B33" s="237" t="s">
        <v>515</v>
      </c>
      <c r="C33" s="379"/>
      <c r="D33" s="380"/>
      <c r="E33" s="380"/>
      <c r="F33" s="380"/>
      <c r="G33" s="380"/>
      <c r="H33" s="380"/>
      <c r="I33" s="380"/>
      <c r="J33" s="380"/>
      <c r="K33" s="380"/>
      <c r="L33" s="380"/>
      <c r="M33" s="380"/>
      <c r="N33" s="380"/>
      <c r="O33" s="380"/>
      <c r="P33" s="380"/>
      <c r="Q33" s="380"/>
      <c r="R33" s="381"/>
    </row>
    <row r="34" spans="1:18" x14ac:dyDescent="0.3">
      <c r="A34" s="118" t="s">
        <v>530</v>
      </c>
      <c r="B34" s="238" t="s">
        <v>517</v>
      </c>
      <c r="C34" s="170"/>
      <c r="D34" s="171"/>
      <c r="E34" s="171"/>
      <c r="F34" s="171"/>
      <c r="G34" s="171"/>
      <c r="H34" s="171"/>
      <c r="I34" s="171"/>
      <c r="J34" s="171"/>
      <c r="K34" s="171"/>
      <c r="L34" s="171"/>
      <c r="M34" s="171"/>
      <c r="N34" s="171"/>
      <c r="O34" s="171"/>
      <c r="P34" s="171"/>
      <c r="Q34" s="171"/>
      <c r="R34" s="172"/>
    </row>
    <row r="35" spans="1:18" x14ac:dyDescent="0.3">
      <c r="A35" s="118" t="s">
        <v>531</v>
      </c>
      <c r="B35" s="238" t="s">
        <v>518</v>
      </c>
      <c r="C35" s="170"/>
      <c r="D35" s="171"/>
      <c r="E35" s="171"/>
      <c r="F35" s="171"/>
      <c r="G35" s="171"/>
      <c r="H35" s="171"/>
      <c r="I35" s="171"/>
      <c r="J35" s="171"/>
      <c r="K35" s="171"/>
      <c r="L35" s="171"/>
      <c r="M35" s="171"/>
      <c r="N35" s="171"/>
      <c r="O35" s="171"/>
      <c r="P35" s="171"/>
      <c r="Q35" s="171"/>
      <c r="R35" s="172"/>
    </row>
    <row r="36" spans="1:18" x14ac:dyDescent="0.3">
      <c r="A36" s="118" t="s">
        <v>532</v>
      </c>
      <c r="B36" s="238" t="s">
        <v>519</v>
      </c>
      <c r="C36" s="390">
        <v>852</v>
      </c>
      <c r="D36" s="391">
        <v>853</v>
      </c>
      <c r="E36" s="391">
        <v>136</v>
      </c>
      <c r="F36" s="391">
        <v>136</v>
      </c>
      <c r="G36" s="391"/>
      <c r="H36" s="391"/>
      <c r="I36" s="391"/>
      <c r="J36" s="391"/>
      <c r="K36" s="391">
        <v>152</v>
      </c>
      <c r="L36" s="391">
        <v>156</v>
      </c>
      <c r="M36" s="391">
        <v>98</v>
      </c>
      <c r="N36" s="391">
        <v>98</v>
      </c>
      <c r="O36" s="391">
        <v>6</v>
      </c>
      <c r="P36" s="391">
        <v>6</v>
      </c>
      <c r="Q36" s="391">
        <v>4</v>
      </c>
      <c r="R36" s="392">
        <v>4</v>
      </c>
    </row>
    <row r="37" spans="1:18" x14ac:dyDescent="0.3">
      <c r="A37" s="118" t="s">
        <v>533</v>
      </c>
      <c r="B37" s="238" t="s">
        <v>520</v>
      </c>
      <c r="C37" s="382">
        <v>584</v>
      </c>
      <c r="D37" s="383">
        <v>586</v>
      </c>
      <c r="E37" s="383">
        <v>108</v>
      </c>
      <c r="F37" s="383">
        <v>108</v>
      </c>
      <c r="G37" s="383"/>
      <c r="H37" s="383"/>
      <c r="I37" s="383"/>
      <c r="J37" s="383"/>
      <c r="K37" s="383">
        <v>207</v>
      </c>
      <c r="L37" s="383">
        <v>226</v>
      </c>
      <c r="M37" s="383">
        <v>107</v>
      </c>
      <c r="N37" s="383">
        <v>102</v>
      </c>
      <c r="O37" s="383"/>
      <c r="P37" s="383"/>
      <c r="Q37" s="383"/>
      <c r="R37" s="384"/>
    </row>
    <row r="38" spans="1:18" x14ac:dyDescent="0.3">
      <c r="A38" s="118" t="s">
        <v>534</v>
      </c>
      <c r="B38" s="238" t="s">
        <v>521</v>
      </c>
      <c r="C38" s="170"/>
      <c r="D38" s="171"/>
      <c r="E38" s="171"/>
      <c r="F38" s="171"/>
      <c r="G38" s="171"/>
      <c r="H38" s="171"/>
      <c r="I38" s="171"/>
      <c r="J38" s="171"/>
      <c r="K38" s="171"/>
      <c r="L38" s="171"/>
      <c r="M38" s="171"/>
      <c r="N38" s="171"/>
      <c r="O38" s="171"/>
      <c r="P38" s="171"/>
      <c r="Q38" s="171"/>
      <c r="R38" s="172"/>
    </row>
    <row r="39" spans="1:18" x14ac:dyDescent="0.3">
      <c r="A39" s="118" t="s">
        <v>535</v>
      </c>
      <c r="B39" s="238" t="s">
        <v>522</v>
      </c>
      <c r="C39" s="170"/>
      <c r="D39" s="171"/>
      <c r="E39" s="171"/>
      <c r="F39" s="171"/>
      <c r="G39" s="171"/>
      <c r="H39" s="171"/>
      <c r="I39" s="171"/>
      <c r="J39" s="171"/>
      <c r="K39" s="171"/>
      <c r="L39" s="171"/>
      <c r="M39" s="171"/>
      <c r="N39" s="171"/>
      <c r="O39" s="171"/>
      <c r="P39" s="171"/>
      <c r="Q39" s="171"/>
      <c r="R39" s="172"/>
    </row>
    <row r="40" spans="1:18" x14ac:dyDescent="0.3">
      <c r="A40" s="118" t="s">
        <v>529</v>
      </c>
      <c r="B40" s="238" t="s">
        <v>523</v>
      </c>
      <c r="C40" s="170"/>
      <c r="D40" s="171"/>
      <c r="E40" s="171"/>
      <c r="F40" s="171"/>
      <c r="G40" s="171"/>
      <c r="H40" s="171"/>
      <c r="I40" s="171"/>
      <c r="J40" s="171"/>
      <c r="K40" s="171"/>
      <c r="L40" s="171"/>
      <c r="M40" s="171"/>
      <c r="N40" s="171"/>
      <c r="O40" s="171"/>
      <c r="P40" s="171"/>
      <c r="Q40" s="171"/>
      <c r="R40" s="172"/>
    </row>
    <row r="41" spans="1:18" x14ac:dyDescent="0.3">
      <c r="A41" s="118" t="s">
        <v>536</v>
      </c>
      <c r="B41" s="238" t="s">
        <v>524</v>
      </c>
      <c r="C41" s="170"/>
      <c r="D41" s="171"/>
      <c r="E41" s="171"/>
      <c r="F41" s="171"/>
      <c r="G41" s="171"/>
      <c r="H41" s="171"/>
      <c r="I41" s="171"/>
      <c r="J41" s="171"/>
      <c r="K41" s="171"/>
      <c r="L41" s="171"/>
      <c r="M41" s="171"/>
      <c r="N41" s="171"/>
      <c r="O41" s="171"/>
      <c r="P41" s="171"/>
      <c r="Q41" s="171"/>
      <c r="R41" s="172"/>
    </row>
    <row r="42" spans="1:18" x14ac:dyDescent="0.3">
      <c r="A42" s="118" t="s">
        <v>537</v>
      </c>
      <c r="B42" s="238" t="s">
        <v>525</v>
      </c>
      <c r="C42" s="170"/>
      <c r="D42" s="171"/>
      <c r="E42" s="171"/>
      <c r="F42" s="171"/>
      <c r="G42" s="171"/>
      <c r="H42" s="171"/>
      <c r="I42" s="171"/>
      <c r="J42" s="171"/>
      <c r="K42" s="171"/>
      <c r="L42" s="171"/>
      <c r="M42" s="171"/>
      <c r="N42" s="171"/>
      <c r="O42" s="171"/>
      <c r="P42" s="171"/>
      <c r="Q42" s="171"/>
      <c r="R42" s="172"/>
    </row>
    <row r="43" spans="1:18" x14ac:dyDescent="0.3">
      <c r="A43" s="118" t="s">
        <v>538</v>
      </c>
      <c r="B43" s="238" t="s">
        <v>526</v>
      </c>
      <c r="C43" s="173"/>
      <c r="D43" s="174"/>
      <c r="E43" s="174"/>
      <c r="F43" s="174"/>
      <c r="G43" s="174"/>
      <c r="H43" s="174"/>
      <c r="I43" s="174"/>
      <c r="J43" s="174"/>
      <c r="K43" s="174"/>
      <c r="L43" s="174"/>
      <c r="M43" s="174"/>
      <c r="N43" s="174"/>
      <c r="O43" s="174"/>
      <c r="P43" s="174"/>
      <c r="Q43" s="174"/>
      <c r="R43" s="175"/>
    </row>
    <row r="44" spans="1:18" x14ac:dyDescent="0.3">
      <c r="A44" s="118" t="s">
        <v>528</v>
      </c>
      <c r="B44" s="238" t="s">
        <v>527</v>
      </c>
      <c r="C44" s="173"/>
      <c r="D44" s="174"/>
      <c r="E44" s="174"/>
      <c r="F44" s="174"/>
      <c r="G44" s="174"/>
      <c r="H44" s="174"/>
      <c r="I44" s="174"/>
      <c r="J44" s="174"/>
      <c r="K44" s="174"/>
      <c r="L44" s="174"/>
      <c r="M44" s="174"/>
      <c r="N44" s="174"/>
      <c r="O44" s="174"/>
      <c r="P44" s="174"/>
      <c r="Q44" s="174"/>
      <c r="R44" s="175"/>
    </row>
    <row r="45" spans="1:18" x14ac:dyDescent="0.3">
      <c r="A45" s="239" t="s">
        <v>93</v>
      </c>
      <c r="B45" s="352" t="s">
        <v>94</v>
      </c>
      <c r="C45" s="246"/>
      <c r="D45" s="247">
        <f>SUM(D34:D44)</f>
        <v>1439</v>
      </c>
      <c r="E45" s="247">
        <f>SUM(E34:E44)</f>
        <v>244</v>
      </c>
      <c r="F45" s="247">
        <f>SUM(F34:F44)</f>
        <v>244</v>
      </c>
      <c r="G45" s="247"/>
      <c r="H45" s="247">
        <f>SUM(H34:H44)</f>
        <v>0</v>
      </c>
      <c r="I45" s="247">
        <f>SUM(I34:I44)</f>
        <v>0</v>
      </c>
      <c r="J45" s="247">
        <f>SUM(J34:J44)</f>
        <v>0</v>
      </c>
      <c r="K45" s="247"/>
      <c r="L45" s="247">
        <f>SUM(L34:L44)</f>
        <v>382</v>
      </c>
      <c r="M45" s="247">
        <f>SUM(M34:M44)</f>
        <v>205</v>
      </c>
      <c r="N45" s="247">
        <f>SUM(N34:N44)</f>
        <v>200</v>
      </c>
      <c r="O45" s="247"/>
      <c r="P45" s="247">
        <f>SUM(P34:P44)</f>
        <v>6</v>
      </c>
      <c r="Q45" s="247">
        <f>SUM(Q34:Q44)</f>
        <v>4</v>
      </c>
      <c r="R45" s="248">
        <f>SUM(R34:R44)</f>
        <v>4</v>
      </c>
    </row>
    <row r="46" spans="1:18" x14ac:dyDescent="0.3">
      <c r="A46" s="120" t="s">
        <v>679</v>
      </c>
      <c r="B46" s="240"/>
      <c r="C46" s="529"/>
      <c r="D46" s="530"/>
      <c r="E46" s="530"/>
      <c r="F46" s="530"/>
      <c r="G46" s="530"/>
      <c r="H46" s="530"/>
      <c r="I46" s="530"/>
      <c r="J46" s="530"/>
      <c r="K46" s="530"/>
      <c r="L46" s="530"/>
      <c r="M46" s="530"/>
      <c r="N46" s="530"/>
      <c r="O46" s="530"/>
      <c r="P46" s="530"/>
      <c r="Q46" s="530"/>
      <c r="R46" s="531"/>
    </row>
    <row r="47" spans="1:18" x14ac:dyDescent="0.3">
      <c r="A47" s="236" t="s">
        <v>516</v>
      </c>
      <c r="B47" s="237" t="s">
        <v>515</v>
      </c>
      <c r="C47" s="379"/>
      <c r="D47" s="380"/>
      <c r="E47" s="380"/>
      <c r="F47" s="380"/>
      <c r="G47" s="380"/>
      <c r="H47" s="380"/>
      <c r="I47" s="380"/>
      <c r="J47" s="380"/>
      <c r="K47" s="380"/>
      <c r="L47" s="380"/>
      <c r="M47" s="380"/>
      <c r="N47" s="380"/>
      <c r="O47" s="380"/>
      <c r="P47" s="380"/>
      <c r="Q47" s="380"/>
      <c r="R47" s="381"/>
    </row>
    <row r="48" spans="1:18" x14ac:dyDescent="0.3">
      <c r="A48" s="118" t="s">
        <v>530</v>
      </c>
      <c r="B48" s="238" t="s">
        <v>517</v>
      </c>
      <c r="C48" s="170"/>
      <c r="D48" s="171"/>
      <c r="E48" s="171"/>
      <c r="F48" s="171"/>
      <c r="G48" s="171"/>
      <c r="H48" s="171"/>
      <c r="I48" s="171"/>
      <c r="J48" s="171"/>
      <c r="K48" s="171"/>
      <c r="L48" s="171"/>
      <c r="M48" s="171"/>
      <c r="N48" s="171"/>
      <c r="O48" s="171"/>
      <c r="P48" s="171"/>
      <c r="Q48" s="171"/>
      <c r="R48" s="172"/>
    </row>
    <row r="49" spans="1:18" x14ac:dyDescent="0.3">
      <c r="A49" s="118" t="s">
        <v>531</v>
      </c>
      <c r="B49" s="238" t="s">
        <v>518</v>
      </c>
      <c r="C49" s="170"/>
      <c r="D49" s="171"/>
      <c r="E49" s="171"/>
      <c r="F49" s="171"/>
      <c r="G49" s="171"/>
      <c r="H49" s="171"/>
      <c r="I49" s="171"/>
      <c r="J49" s="171"/>
      <c r="K49" s="171"/>
      <c r="L49" s="171"/>
      <c r="M49" s="171"/>
      <c r="N49" s="171"/>
      <c r="O49" s="171"/>
      <c r="P49" s="171"/>
      <c r="Q49" s="171"/>
      <c r="R49" s="172"/>
    </row>
    <row r="50" spans="1:18" x14ac:dyDescent="0.3">
      <c r="A50" s="118" t="s">
        <v>532</v>
      </c>
      <c r="B50" s="238" t="s">
        <v>519</v>
      </c>
      <c r="C50" s="170"/>
      <c r="D50" s="171"/>
      <c r="E50" s="171"/>
      <c r="F50" s="171"/>
      <c r="G50" s="171"/>
      <c r="H50" s="171"/>
      <c r="I50" s="171"/>
      <c r="J50" s="171"/>
      <c r="K50" s="171"/>
      <c r="L50" s="171"/>
      <c r="M50" s="171"/>
      <c r="N50" s="171"/>
      <c r="O50" s="171"/>
      <c r="P50" s="171"/>
      <c r="Q50" s="171"/>
      <c r="R50" s="172"/>
    </row>
    <row r="51" spans="1:18" x14ac:dyDescent="0.3">
      <c r="A51" s="118" t="s">
        <v>533</v>
      </c>
      <c r="B51" s="238" t="s">
        <v>520</v>
      </c>
      <c r="C51" s="170"/>
      <c r="D51" s="171"/>
      <c r="E51" s="171"/>
      <c r="F51" s="171"/>
      <c r="G51" s="171"/>
      <c r="H51" s="171"/>
      <c r="I51" s="171"/>
      <c r="J51" s="171"/>
      <c r="K51" s="171"/>
      <c r="L51" s="171"/>
      <c r="M51" s="171"/>
      <c r="N51" s="171"/>
      <c r="O51" s="171"/>
      <c r="P51" s="171"/>
      <c r="Q51" s="171"/>
      <c r="R51" s="172"/>
    </row>
    <row r="52" spans="1:18" x14ac:dyDescent="0.3">
      <c r="A52" s="118" t="s">
        <v>534</v>
      </c>
      <c r="B52" s="238" t="s">
        <v>521</v>
      </c>
      <c r="C52" s="170"/>
      <c r="D52" s="171"/>
      <c r="E52" s="171"/>
      <c r="F52" s="171"/>
      <c r="G52" s="171"/>
      <c r="H52" s="171"/>
      <c r="I52" s="171"/>
      <c r="J52" s="171"/>
      <c r="K52" s="171"/>
      <c r="L52" s="171"/>
      <c r="M52" s="171"/>
      <c r="N52" s="171"/>
      <c r="O52" s="171"/>
      <c r="P52" s="171"/>
      <c r="Q52" s="171"/>
      <c r="R52" s="172"/>
    </row>
    <row r="53" spans="1:18" x14ac:dyDescent="0.3">
      <c r="A53" s="118" t="s">
        <v>535</v>
      </c>
      <c r="B53" s="238" t="s">
        <v>522</v>
      </c>
      <c r="C53" s="170"/>
      <c r="D53" s="171"/>
      <c r="E53" s="171"/>
      <c r="F53" s="171"/>
      <c r="G53" s="171"/>
      <c r="H53" s="171"/>
      <c r="I53" s="171"/>
      <c r="J53" s="171"/>
      <c r="K53" s="171"/>
      <c r="L53" s="171"/>
      <c r="M53" s="171"/>
      <c r="N53" s="171"/>
      <c r="O53" s="171"/>
      <c r="P53" s="171"/>
      <c r="Q53" s="171"/>
      <c r="R53" s="172"/>
    </row>
    <row r="54" spans="1:18" x14ac:dyDescent="0.3">
      <c r="A54" s="118" t="s">
        <v>529</v>
      </c>
      <c r="B54" s="238" t="s">
        <v>523</v>
      </c>
      <c r="C54" s="382">
        <v>578</v>
      </c>
      <c r="D54" s="383">
        <v>632</v>
      </c>
      <c r="E54" s="383">
        <v>306</v>
      </c>
      <c r="F54" s="383">
        <v>233</v>
      </c>
      <c r="G54" s="383"/>
      <c r="H54" s="383"/>
      <c r="I54" s="383"/>
      <c r="J54" s="383"/>
      <c r="K54" s="383">
        <v>255</v>
      </c>
      <c r="L54" s="383">
        <v>282</v>
      </c>
      <c r="M54" s="383">
        <v>192</v>
      </c>
      <c r="N54" s="383">
        <v>145</v>
      </c>
      <c r="O54" s="171">
        <v>21</v>
      </c>
      <c r="P54" s="171">
        <v>23</v>
      </c>
      <c r="Q54" s="171">
        <v>14</v>
      </c>
      <c r="R54" s="172">
        <v>13</v>
      </c>
    </row>
    <row r="55" spans="1:18" x14ac:dyDescent="0.3">
      <c r="A55" s="118" t="s">
        <v>536</v>
      </c>
      <c r="B55" s="238" t="s">
        <v>524</v>
      </c>
      <c r="C55" s="170">
        <v>315</v>
      </c>
      <c r="D55" s="171">
        <v>340</v>
      </c>
      <c r="E55" s="171">
        <v>221</v>
      </c>
      <c r="F55" s="171">
        <v>102</v>
      </c>
      <c r="G55" s="171"/>
      <c r="H55" s="171"/>
      <c r="I55" s="171"/>
      <c r="J55" s="171"/>
      <c r="K55" s="171">
        <v>64</v>
      </c>
      <c r="L55" s="171">
        <v>65</v>
      </c>
      <c r="M55" s="171">
        <v>38</v>
      </c>
      <c r="N55" s="171">
        <v>23</v>
      </c>
      <c r="O55" s="383"/>
      <c r="P55" s="383"/>
      <c r="Q55" s="383"/>
      <c r="R55" s="384"/>
    </row>
    <row r="56" spans="1:18" x14ac:dyDescent="0.3">
      <c r="A56" s="118" t="s">
        <v>537</v>
      </c>
      <c r="B56" s="238" t="s">
        <v>525</v>
      </c>
      <c r="C56" s="170"/>
      <c r="D56" s="171"/>
      <c r="E56" s="171"/>
      <c r="F56" s="171"/>
      <c r="G56" s="171"/>
      <c r="H56" s="171"/>
      <c r="I56" s="171"/>
      <c r="J56" s="171"/>
      <c r="K56" s="171"/>
      <c r="L56" s="171"/>
      <c r="M56" s="171"/>
      <c r="N56" s="171"/>
      <c r="O56" s="171"/>
      <c r="P56" s="171"/>
      <c r="Q56" s="171"/>
      <c r="R56" s="172"/>
    </row>
    <row r="57" spans="1:18" x14ac:dyDescent="0.3">
      <c r="A57" s="118" t="s">
        <v>538</v>
      </c>
      <c r="B57" s="238" t="s">
        <v>526</v>
      </c>
      <c r="C57" s="173"/>
      <c r="D57" s="174"/>
      <c r="E57" s="174"/>
      <c r="F57" s="174"/>
      <c r="G57" s="174"/>
      <c r="H57" s="174"/>
      <c r="I57" s="174"/>
      <c r="J57" s="174"/>
      <c r="K57" s="174"/>
      <c r="L57" s="174"/>
      <c r="M57" s="174"/>
      <c r="N57" s="174"/>
      <c r="O57" s="174"/>
      <c r="P57" s="174"/>
      <c r="Q57" s="174"/>
      <c r="R57" s="175"/>
    </row>
    <row r="58" spans="1:18" x14ac:dyDescent="0.3">
      <c r="A58" s="118" t="s">
        <v>528</v>
      </c>
      <c r="B58" s="238" t="s">
        <v>527</v>
      </c>
      <c r="C58" s="173">
        <v>266</v>
      </c>
      <c r="D58" s="174">
        <v>286</v>
      </c>
      <c r="E58" s="174">
        <v>174</v>
      </c>
      <c r="F58" s="174">
        <v>137</v>
      </c>
      <c r="G58" s="174"/>
      <c r="H58" s="174"/>
      <c r="I58" s="174"/>
      <c r="J58" s="174"/>
      <c r="K58" s="174">
        <v>103</v>
      </c>
      <c r="L58" s="174">
        <v>109</v>
      </c>
      <c r="M58" s="174">
        <v>90</v>
      </c>
      <c r="N58" s="174">
        <v>79</v>
      </c>
      <c r="O58" s="174"/>
      <c r="P58" s="174"/>
      <c r="Q58" s="174"/>
      <c r="R58" s="175"/>
    </row>
    <row r="59" spans="1:18" x14ac:dyDescent="0.3">
      <c r="A59" s="239" t="s">
        <v>93</v>
      </c>
      <c r="B59" s="352" t="s">
        <v>94</v>
      </c>
      <c r="C59" s="246"/>
      <c r="D59" s="247">
        <f>SUM(D48:D58)</f>
        <v>1258</v>
      </c>
      <c r="E59" s="247">
        <f>SUM(E48:E58)</f>
        <v>701</v>
      </c>
      <c r="F59" s="247">
        <f>SUM(F48:F58)</f>
        <v>472</v>
      </c>
      <c r="G59" s="247"/>
      <c r="H59" s="247">
        <f>SUM(H48:H58)</f>
        <v>0</v>
      </c>
      <c r="I59" s="247">
        <f>SUM(I48:I58)</f>
        <v>0</v>
      </c>
      <c r="J59" s="247">
        <f>SUM(J48:J58)</f>
        <v>0</v>
      </c>
      <c r="K59" s="247"/>
      <c r="L59" s="247">
        <f>SUM(L48:L58)</f>
        <v>456</v>
      </c>
      <c r="M59" s="247">
        <f>SUM(M48:M58)</f>
        <v>320</v>
      </c>
      <c r="N59" s="247">
        <f>SUM(N48:N58)</f>
        <v>247</v>
      </c>
      <c r="O59" s="247"/>
      <c r="P59" s="247">
        <f>SUM(P48:P58)</f>
        <v>23</v>
      </c>
      <c r="Q59" s="247">
        <f>SUM(Q48:Q58)</f>
        <v>14</v>
      </c>
      <c r="R59" s="248">
        <f>SUM(R48:R58)</f>
        <v>13</v>
      </c>
    </row>
    <row r="60" spans="1:18" x14ac:dyDescent="0.3">
      <c r="A60" s="120" t="s">
        <v>680</v>
      </c>
      <c r="B60" s="240"/>
      <c r="C60" s="529"/>
      <c r="D60" s="530"/>
      <c r="E60" s="530"/>
      <c r="F60" s="530"/>
      <c r="G60" s="530"/>
      <c r="H60" s="530"/>
      <c r="I60" s="530"/>
      <c r="J60" s="530"/>
      <c r="K60" s="530"/>
      <c r="L60" s="530"/>
      <c r="M60" s="530"/>
      <c r="N60" s="530"/>
      <c r="O60" s="530"/>
      <c r="P60" s="530"/>
      <c r="Q60" s="530"/>
      <c r="R60" s="531"/>
    </row>
    <row r="61" spans="1:18" x14ac:dyDescent="0.3">
      <c r="A61" s="236" t="s">
        <v>516</v>
      </c>
      <c r="B61" s="237" t="s">
        <v>515</v>
      </c>
      <c r="C61" s="379"/>
      <c r="D61" s="380"/>
      <c r="E61" s="380"/>
      <c r="F61" s="380"/>
      <c r="G61" s="380"/>
      <c r="H61" s="380"/>
      <c r="I61" s="380"/>
      <c r="J61" s="380"/>
      <c r="K61" s="380"/>
      <c r="L61" s="380"/>
      <c r="M61" s="380"/>
      <c r="N61" s="380"/>
      <c r="O61" s="380"/>
      <c r="P61" s="380"/>
      <c r="Q61" s="380"/>
      <c r="R61" s="381"/>
    </row>
    <row r="62" spans="1:18" x14ac:dyDescent="0.3">
      <c r="A62" s="118" t="s">
        <v>530</v>
      </c>
      <c r="B62" s="238" t="s">
        <v>517</v>
      </c>
      <c r="C62" s="170"/>
      <c r="D62" s="171"/>
      <c r="E62" s="171"/>
      <c r="F62" s="171"/>
      <c r="G62" s="171"/>
      <c r="H62" s="171"/>
      <c r="I62" s="171"/>
      <c r="J62" s="171"/>
      <c r="K62" s="171"/>
      <c r="L62" s="171"/>
      <c r="M62" s="171"/>
      <c r="N62" s="171"/>
      <c r="O62" s="171"/>
      <c r="P62" s="171"/>
      <c r="Q62" s="171"/>
      <c r="R62" s="172"/>
    </row>
    <row r="63" spans="1:18" x14ac:dyDescent="0.3">
      <c r="A63" s="118" t="s">
        <v>531</v>
      </c>
      <c r="B63" s="238" t="s">
        <v>518</v>
      </c>
      <c r="C63" s="382">
        <v>1230</v>
      </c>
      <c r="D63" s="383">
        <v>1391</v>
      </c>
      <c r="E63" s="383">
        <v>503</v>
      </c>
      <c r="F63" s="383">
        <v>417</v>
      </c>
      <c r="G63" s="383">
        <v>200</v>
      </c>
      <c r="H63" s="383">
        <v>200</v>
      </c>
      <c r="I63" s="383">
        <v>87</v>
      </c>
      <c r="J63" s="383">
        <v>64</v>
      </c>
      <c r="K63" s="388">
        <v>66</v>
      </c>
      <c r="L63" s="388">
        <v>73</v>
      </c>
      <c r="M63" s="388">
        <v>60</v>
      </c>
      <c r="N63" s="388">
        <v>27</v>
      </c>
      <c r="O63" s="383">
        <v>7</v>
      </c>
      <c r="P63" s="383">
        <v>7</v>
      </c>
      <c r="Q63" s="383">
        <v>5</v>
      </c>
      <c r="R63" s="384">
        <v>5</v>
      </c>
    </row>
    <row r="64" spans="1:18" x14ac:dyDescent="0.3">
      <c r="A64" s="118" t="s">
        <v>532</v>
      </c>
      <c r="B64" s="238" t="s">
        <v>519</v>
      </c>
      <c r="C64" s="382">
        <v>659</v>
      </c>
      <c r="D64" s="383">
        <v>703</v>
      </c>
      <c r="E64" s="383">
        <v>228</v>
      </c>
      <c r="F64" s="383">
        <v>187</v>
      </c>
      <c r="G64" s="171"/>
      <c r="H64" s="171"/>
      <c r="I64" s="171"/>
      <c r="J64" s="171"/>
      <c r="K64" s="386">
        <v>107</v>
      </c>
      <c r="L64" s="386">
        <v>111</v>
      </c>
      <c r="M64" s="386">
        <v>80</v>
      </c>
      <c r="N64" s="386">
        <v>72</v>
      </c>
      <c r="O64" s="171"/>
      <c r="P64" s="171"/>
      <c r="Q64" s="171"/>
      <c r="R64" s="172"/>
    </row>
    <row r="65" spans="1:18" x14ac:dyDescent="0.3">
      <c r="A65" s="118" t="s">
        <v>533</v>
      </c>
      <c r="B65" s="238" t="s">
        <v>520</v>
      </c>
      <c r="C65" s="170"/>
      <c r="D65" s="171"/>
      <c r="E65" s="171"/>
      <c r="F65" s="171"/>
      <c r="G65" s="171"/>
      <c r="H65" s="171"/>
      <c r="I65" s="171"/>
      <c r="J65" s="171"/>
      <c r="K65" s="386"/>
      <c r="L65" s="386"/>
      <c r="M65" s="386"/>
      <c r="N65" s="386"/>
      <c r="O65" s="171"/>
      <c r="P65" s="171"/>
      <c r="Q65" s="171"/>
      <c r="R65" s="172"/>
    </row>
    <row r="66" spans="1:18" x14ac:dyDescent="0.3">
      <c r="A66" s="118" t="s">
        <v>534</v>
      </c>
      <c r="B66" s="238" t="s">
        <v>521</v>
      </c>
      <c r="C66" s="170"/>
      <c r="D66" s="171"/>
      <c r="E66" s="171"/>
      <c r="F66" s="171"/>
      <c r="G66" s="171"/>
      <c r="H66" s="171"/>
      <c r="I66" s="171"/>
      <c r="J66" s="171"/>
      <c r="K66" s="385"/>
      <c r="L66" s="386"/>
      <c r="M66" s="386"/>
      <c r="N66" s="386"/>
      <c r="O66" s="171"/>
      <c r="P66" s="171"/>
      <c r="Q66" s="171"/>
      <c r="R66" s="172"/>
    </row>
    <row r="67" spans="1:18" x14ac:dyDescent="0.3">
      <c r="A67" s="118" t="s">
        <v>535</v>
      </c>
      <c r="B67" s="238" t="s">
        <v>522</v>
      </c>
      <c r="C67" s="170"/>
      <c r="D67" s="171"/>
      <c r="E67" s="171"/>
      <c r="F67" s="171"/>
      <c r="G67" s="171"/>
      <c r="H67" s="171"/>
      <c r="I67" s="171"/>
      <c r="J67" s="171"/>
      <c r="K67" s="171"/>
      <c r="L67" s="171"/>
      <c r="M67" s="171"/>
      <c r="N67" s="171"/>
      <c r="O67" s="171"/>
      <c r="P67" s="171"/>
      <c r="Q67" s="171"/>
      <c r="R67" s="172"/>
    </row>
    <row r="68" spans="1:18" x14ac:dyDescent="0.3">
      <c r="A68" s="118" t="s">
        <v>529</v>
      </c>
      <c r="B68" s="238" t="s">
        <v>523</v>
      </c>
      <c r="C68" s="170"/>
      <c r="D68" s="171"/>
      <c r="E68" s="171"/>
      <c r="F68" s="171"/>
      <c r="G68" s="171"/>
      <c r="H68" s="171"/>
      <c r="I68" s="171"/>
      <c r="J68" s="171"/>
      <c r="K68" s="171"/>
      <c r="L68" s="171"/>
      <c r="M68" s="171"/>
      <c r="N68" s="171"/>
      <c r="O68" s="171"/>
      <c r="P68" s="171"/>
      <c r="Q68" s="171"/>
      <c r="R68" s="172"/>
    </row>
    <row r="69" spans="1:18" x14ac:dyDescent="0.3">
      <c r="A69" s="118" t="s">
        <v>536</v>
      </c>
      <c r="B69" s="238" t="s">
        <v>524</v>
      </c>
      <c r="C69" s="170"/>
      <c r="D69" s="171"/>
      <c r="E69" s="171"/>
      <c r="F69" s="171"/>
      <c r="G69" s="171"/>
      <c r="H69" s="171"/>
      <c r="I69" s="171"/>
      <c r="J69" s="171"/>
      <c r="K69" s="171"/>
      <c r="L69" s="171"/>
      <c r="M69" s="171"/>
      <c r="N69" s="171"/>
      <c r="O69" s="171"/>
      <c r="P69" s="171"/>
      <c r="Q69" s="171"/>
      <c r="R69" s="172"/>
    </row>
    <row r="70" spans="1:18" x14ac:dyDescent="0.3">
      <c r="A70" s="118" t="s">
        <v>537</v>
      </c>
      <c r="B70" s="238" t="s">
        <v>525</v>
      </c>
      <c r="C70" s="170"/>
      <c r="D70" s="171"/>
      <c r="E70" s="171"/>
      <c r="F70" s="171"/>
      <c r="G70" s="171"/>
      <c r="H70" s="171"/>
      <c r="I70" s="171"/>
      <c r="J70" s="171"/>
      <c r="K70" s="171"/>
      <c r="L70" s="171"/>
      <c r="M70" s="171"/>
      <c r="N70" s="171"/>
      <c r="O70" s="171"/>
      <c r="P70" s="171"/>
      <c r="Q70" s="171"/>
      <c r="R70" s="172"/>
    </row>
    <row r="71" spans="1:18" x14ac:dyDescent="0.3">
      <c r="A71" s="118" t="s">
        <v>538</v>
      </c>
      <c r="B71" s="238" t="s">
        <v>526</v>
      </c>
      <c r="C71" s="382"/>
      <c r="D71" s="383"/>
      <c r="E71" s="383"/>
      <c r="F71" s="383"/>
      <c r="G71" s="174"/>
      <c r="H71" s="174"/>
      <c r="I71" s="174"/>
      <c r="J71" s="174"/>
      <c r="K71" s="174"/>
      <c r="L71" s="174"/>
      <c r="M71" s="174"/>
      <c r="N71" s="174"/>
      <c r="O71" s="174"/>
      <c r="P71" s="174"/>
      <c r="Q71" s="174"/>
      <c r="R71" s="175"/>
    </row>
    <row r="72" spans="1:18" x14ac:dyDescent="0.3">
      <c r="A72" s="118" t="s">
        <v>528</v>
      </c>
      <c r="B72" s="238" t="s">
        <v>527</v>
      </c>
      <c r="C72" s="173"/>
      <c r="D72" s="174"/>
      <c r="E72" s="174"/>
      <c r="F72" s="174"/>
      <c r="G72" s="174"/>
      <c r="H72" s="174"/>
      <c r="I72" s="174"/>
      <c r="J72" s="174"/>
      <c r="K72" s="174"/>
      <c r="L72" s="174"/>
      <c r="M72" s="174"/>
      <c r="N72" s="174"/>
      <c r="O72" s="174"/>
      <c r="P72" s="174"/>
      <c r="Q72" s="174"/>
      <c r="R72" s="175"/>
    </row>
    <row r="73" spans="1:18" x14ac:dyDescent="0.3">
      <c r="A73" s="239" t="s">
        <v>93</v>
      </c>
      <c r="B73" s="352" t="s">
        <v>94</v>
      </c>
      <c r="C73" s="246"/>
      <c r="D73" s="247">
        <f>SUM(D62:D72)</f>
        <v>2094</v>
      </c>
      <c r="E73" s="247">
        <f>SUM(E62:E72)</f>
        <v>731</v>
      </c>
      <c r="F73" s="247">
        <f>SUM(F62:F72)</f>
        <v>604</v>
      </c>
      <c r="G73" s="247"/>
      <c r="H73" s="247">
        <f>SUM(H62:H72)</f>
        <v>200</v>
      </c>
      <c r="I73" s="247">
        <f>SUM(I62:I72)</f>
        <v>87</v>
      </c>
      <c r="J73" s="247">
        <f>SUM(J62:J72)</f>
        <v>64</v>
      </c>
      <c r="K73" s="247"/>
      <c r="L73" s="247">
        <f>SUM(L62:L72)</f>
        <v>184</v>
      </c>
      <c r="M73" s="247">
        <f>SUM(M62:M72)</f>
        <v>140</v>
      </c>
      <c r="N73" s="247">
        <f>SUM(N62:N72)</f>
        <v>99</v>
      </c>
      <c r="O73" s="247"/>
      <c r="P73" s="247">
        <f>SUM(P62:P72)</f>
        <v>7</v>
      </c>
      <c r="Q73" s="247">
        <f>SUM(Q62:Q72)</f>
        <v>5</v>
      </c>
      <c r="R73" s="248">
        <f>SUM(R62:R72)</f>
        <v>5</v>
      </c>
    </row>
    <row r="74" spans="1:18" x14ac:dyDescent="0.3">
      <c r="A74" s="120" t="s">
        <v>681</v>
      </c>
      <c r="B74" s="240"/>
      <c r="C74" s="529"/>
      <c r="D74" s="530"/>
      <c r="E74" s="530"/>
      <c r="F74" s="530"/>
      <c r="G74" s="530"/>
      <c r="H74" s="530"/>
      <c r="I74" s="530"/>
      <c r="J74" s="530"/>
      <c r="K74" s="530"/>
      <c r="L74" s="530"/>
      <c r="M74" s="530"/>
      <c r="N74" s="530"/>
      <c r="O74" s="530"/>
      <c r="P74" s="530"/>
      <c r="Q74" s="530"/>
      <c r="R74" s="531"/>
    </row>
    <row r="75" spans="1:18" x14ac:dyDescent="0.3">
      <c r="A75" s="236" t="s">
        <v>516</v>
      </c>
      <c r="B75" s="237" t="s">
        <v>515</v>
      </c>
      <c r="C75" s="379"/>
      <c r="D75" s="380"/>
      <c r="E75" s="380"/>
      <c r="F75" s="380"/>
      <c r="G75" s="380"/>
      <c r="H75" s="380"/>
      <c r="I75" s="380"/>
      <c r="J75" s="380"/>
      <c r="K75" s="380"/>
      <c r="L75" s="380"/>
      <c r="M75" s="380"/>
      <c r="N75" s="380"/>
      <c r="O75" s="380"/>
      <c r="P75" s="380"/>
      <c r="Q75" s="380"/>
      <c r="R75" s="381"/>
    </row>
    <row r="76" spans="1:18" x14ac:dyDescent="0.3">
      <c r="A76" s="118" t="s">
        <v>530</v>
      </c>
      <c r="B76" s="238" t="s">
        <v>517</v>
      </c>
      <c r="C76" s="170"/>
      <c r="D76" s="171"/>
      <c r="E76" s="171"/>
      <c r="F76" s="171"/>
      <c r="G76" s="171"/>
      <c r="H76" s="171"/>
      <c r="I76" s="171"/>
      <c r="J76" s="171"/>
      <c r="K76" s="171"/>
      <c r="L76" s="171"/>
      <c r="M76" s="171"/>
      <c r="N76" s="171"/>
      <c r="O76" s="171"/>
      <c r="P76" s="171"/>
      <c r="Q76" s="171"/>
      <c r="R76" s="172"/>
    </row>
    <row r="77" spans="1:18" x14ac:dyDescent="0.3">
      <c r="A77" s="118" t="s">
        <v>531</v>
      </c>
      <c r="B77" s="238" t="s">
        <v>518</v>
      </c>
      <c r="C77" s="170"/>
      <c r="D77" s="171"/>
      <c r="E77" s="171"/>
      <c r="F77" s="171"/>
      <c r="G77" s="171"/>
      <c r="H77" s="171"/>
      <c r="I77" s="171"/>
      <c r="J77" s="171"/>
      <c r="K77" s="171"/>
      <c r="L77" s="171"/>
      <c r="M77" s="171"/>
      <c r="N77" s="171"/>
      <c r="O77" s="171"/>
      <c r="P77" s="171"/>
      <c r="Q77" s="171"/>
      <c r="R77" s="172"/>
    </row>
    <row r="78" spans="1:18" x14ac:dyDescent="0.3">
      <c r="A78" s="118" t="s">
        <v>532</v>
      </c>
      <c r="B78" s="238" t="s">
        <v>519</v>
      </c>
      <c r="C78" s="170"/>
      <c r="D78" s="171"/>
      <c r="E78" s="171"/>
      <c r="F78" s="171"/>
      <c r="G78" s="171"/>
      <c r="H78" s="171"/>
      <c r="I78" s="171"/>
      <c r="J78" s="171"/>
      <c r="K78" s="171"/>
      <c r="L78" s="171"/>
      <c r="M78" s="171"/>
      <c r="N78" s="171"/>
      <c r="O78" s="171"/>
      <c r="P78" s="171"/>
      <c r="Q78" s="171"/>
      <c r="R78" s="172"/>
    </row>
    <row r="79" spans="1:18" x14ac:dyDescent="0.3">
      <c r="A79" s="118" t="s">
        <v>533</v>
      </c>
      <c r="B79" s="238" t="s">
        <v>520</v>
      </c>
      <c r="C79" s="170"/>
      <c r="D79" s="171"/>
      <c r="E79" s="171"/>
      <c r="F79" s="171"/>
      <c r="G79" s="171"/>
      <c r="H79" s="171"/>
      <c r="I79" s="171"/>
      <c r="J79" s="171"/>
      <c r="K79" s="171"/>
      <c r="L79" s="171"/>
      <c r="M79" s="171"/>
      <c r="N79" s="171"/>
      <c r="O79" s="171"/>
      <c r="P79" s="171"/>
      <c r="Q79" s="171"/>
      <c r="R79" s="172"/>
    </row>
    <row r="80" spans="1:18" x14ac:dyDescent="0.3">
      <c r="A80" s="118" t="s">
        <v>534</v>
      </c>
      <c r="B80" s="238" t="s">
        <v>521</v>
      </c>
      <c r="C80" s="170"/>
      <c r="D80" s="171"/>
      <c r="E80" s="171"/>
      <c r="F80" s="171"/>
      <c r="G80" s="171"/>
      <c r="H80" s="171"/>
      <c r="I80" s="171"/>
      <c r="J80" s="171"/>
      <c r="K80" s="171"/>
      <c r="L80" s="171"/>
      <c r="M80" s="171"/>
      <c r="N80" s="171"/>
      <c r="O80" s="171"/>
      <c r="P80" s="171"/>
      <c r="Q80" s="171"/>
      <c r="R80" s="172"/>
    </row>
    <row r="81" spans="1:18" x14ac:dyDescent="0.3">
      <c r="A81" s="118" t="s">
        <v>535</v>
      </c>
      <c r="B81" s="238" t="s">
        <v>522</v>
      </c>
      <c r="C81" s="170"/>
      <c r="D81" s="171"/>
      <c r="E81" s="171"/>
      <c r="F81" s="171"/>
      <c r="G81" s="171"/>
      <c r="H81" s="171"/>
      <c r="I81" s="171"/>
      <c r="J81" s="171"/>
      <c r="K81" s="171"/>
      <c r="L81" s="171"/>
      <c r="M81" s="171"/>
      <c r="N81" s="171"/>
      <c r="O81" s="171"/>
      <c r="P81" s="171"/>
      <c r="Q81" s="171"/>
      <c r="R81" s="172"/>
    </row>
    <row r="82" spans="1:18" x14ac:dyDescent="0.3">
      <c r="A82" s="118" t="s">
        <v>529</v>
      </c>
      <c r="B82" s="238" t="s">
        <v>523</v>
      </c>
      <c r="C82" s="170"/>
      <c r="D82" s="171"/>
      <c r="E82" s="171"/>
      <c r="F82" s="171"/>
      <c r="G82" s="171"/>
      <c r="H82" s="171"/>
      <c r="I82" s="171"/>
      <c r="J82" s="171"/>
      <c r="K82" s="171"/>
      <c r="L82" s="171"/>
      <c r="M82" s="171"/>
      <c r="N82" s="171"/>
      <c r="O82" s="171"/>
      <c r="P82" s="171"/>
      <c r="Q82" s="171"/>
      <c r="R82" s="172"/>
    </row>
    <row r="83" spans="1:18" x14ac:dyDescent="0.3">
      <c r="A83" s="118" t="s">
        <v>536</v>
      </c>
      <c r="B83" s="238" t="s">
        <v>524</v>
      </c>
      <c r="C83" s="385"/>
      <c r="D83" s="386"/>
      <c r="E83" s="386"/>
      <c r="F83" s="386"/>
      <c r="G83" s="171"/>
      <c r="H83" s="171"/>
      <c r="I83" s="171"/>
      <c r="J83" s="171"/>
      <c r="K83" s="171"/>
      <c r="L83" s="171"/>
      <c r="M83" s="171"/>
      <c r="N83" s="171"/>
      <c r="O83" s="171"/>
      <c r="P83" s="171"/>
      <c r="Q83" s="171"/>
      <c r="R83" s="172"/>
    </row>
    <row r="84" spans="1:18" x14ac:dyDescent="0.3">
      <c r="A84" s="118" t="s">
        <v>537</v>
      </c>
      <c r="B84" s="238" t="s">
        <v>525</v>
      </c>
      <c r="C84" s="385"/>
      <c r="D84" s="386"/>
      <c r="E84" s="386"/>
      <c r="F84" s="386"/>
      <c r="G84" s="171"/>
      <c r="H84" s="171"/>
      <c r="I84" s="171"/>
      <c r="J84" s="171"/>
      <c r="K84" s="171"/>
      <c r="L84" s="171"/>
      <c r="M84" s="171"/>
      <c r="N84" s="171"/>
      <c r="O84" s="171"/>
      <c r="P84" s="171"/>
      <c r="Q84" s="171"/>
      <c r="R84" s="172"/>
    </row>
    <row r="85" spans="1:18" x14ac:dyDescent="0.3">
      <c r="A85" s="118" t="s">
        <v>538</v>
      </c>
      <c r="B85" s="238" t="s">
        <v>526</v>
      </c>
      <c r="C85" s="393"/>
      <c r="D85" s="394"/>
      <c r="E85" s="394"/>
      <c r="F85" s="394"/>
      <c r="G85" s="174"/>
      <c r="H85" s="174"/>
      <c r="I85" s="174"/>
      <c r="J85" s="174"/>
      <c r="K85" s="174"/>
      <c r="L85" s="174"/>
      <c r="M85" s="174"/>
      <c r="N85" s="174"/>
      <c r="O85" s="174"/>
      <c r="P85" s="174"/>
      <c r="Q85" s="174"/>
      <c r="R85" s="175"/>
    </row>
    <row r="86" spans="1:18" x14ac:dyDescent="0.3">
      <c r="A86" s="118" t="s">
        <v>528</v>
      </c>
      <c r="B86" s="238" t="s">
        <v>527</v>
      </c>
      <c r="C86" s="334">
        <v>865</v>
      </c>
      <c r="D86" s="388">
        <v>944</v>
      </c>
      <c r="E86" s="388">
        <v>699</v>
      </c>
      <c r="F86" s="388">
        <v>504</v>
      </c>
      <c r="G86" s="383"/>
      <c r="H86" s="383"/>
      <c r="I86" s="383"/>
      <c r="J86" s="383"/>
      <c r="K86" s="383">
        <v>288</v>
      </c>
      <c r="L86" s="383">
        <v>314</v>
      </c>
      <c r="M86" s="383">
        <v>279</v>
      </c>
      <c r="N86" s="383">
        <v>218</v>
      </c>
      <c r="O86" s="383"/>
      <c r="P86" s="383"/>
      <c r="Q86" s="383"/>
      <c r="R86" s="384"/>
    </row>
    <row r="87" spans="1:18" x14ac:dyDescent="0.3">
      <c r="A87" s="239" t="s">
        <v>93</v>
      </c>
      <c r="B87" s="352" t="s">
        <v>94</v>
      </c>
      <c r="C87" s="246"/>
      <c r="D87" s="247">
        <f>SUM(D76:D86)</f>
        <v>944</v>
      </c>
      <c r="E87" s="247">
        <f>SUM(E76:E86)</f>
        <v>699</v>
      </c>
      <c r="F87" s="247">
        <f>SUM(F76:F86)</f>
        <v>504</v>
      </c>
      <c r="G87" s="247"/>
      <c r="H87" s="247">
        <f>SUM(H76:H86)</f>
        <v>0</v>
      </c>
      <c r="I87" s="247">
        <f>SUM(I76:I86)</f>
        <v>0</v>
      </c>
      <c r="J87" s="247">
        <f>SUM(J76:J86)</f>
        <v>0</v>
      </c>
      <c r="K87" s="247"/>
      <c r="L87" s="247">
        <f>SUM(L76:L86)</f>
        <v>314</v>
      </c>
      <c r="M87" s="247">
        <f>SUM(M76:M86)</f>
        <v>279</v>
      </c>
      <c r="N87" s="247">
        <f>SUM(N76:N86)</f>
        <v>218</v>
      </c>
      <c r="O87" s="247"/>
      <c r="P87" s="247">
        <f>SUM(P76:P86)</f>
        <v>0</v>
      </c>
      <c r="Q87" s="247">
        <f>SUM(Q76:Q86)</f>
        <v>0</v>
      </c>
      <c r="R87" s="248">
        <f>SUM(R76:R86)</f>
        <v>0</v>
      </c>
    </row>
    <row r="88" spans="1:18" x14ac:dyDescent="0.3">
      <c r="A88" s="120" t="s">
        <v>682</v>
      </c>
      <c r="B88" s="240"/>
      <c r="C88" s="529"/>
      <c r="D88" s="530"/>
      <c r="E88" s="530"/>
      <c r="F88" s="530"/>
      <c r="G88" s="530"/>
      <c r="H88" s="530"/>
      <c r="I88" s="530"/>
      <c r="J88" s="530"/>
      <c r="K88" s="530"/>
      <c r="L88" s="530"/>
      <c r="M88" s="530"/>
      <c r="N88" s="530"/>
      <c r="O88" s="530"/>
      <c r="P88" s="530"/>
      <c r="Q88" s="530"/>
      <c r="R88" s="531"/>
    </row>
    <row r="89" spans="1:18" x14ac:dyDescent="0.3">
      <c r="A89" s="236" t="s">
        <v>516</v>
      </c>
      <c r="B89" s="237" t="s">
        <v>515</v>
      </c>
      <c r="C89" s="379"/>
      <c r="D89" s="380"/>
      <c r="E89" s="380"/>
      <c r="F89" s="380"/>
      <c r="G89" s="380"/>
      <c r="H89" s="380"/>
      <c r="I89" s="380"/>
      <c r="J89" s="380"/>
      <c r="K89" s="380"/>
      <c r="L89" s="380"/>
      <c r="M89" s="380"/>
      <c r="N89" s="380"/>
      <c r="O89" s="380"/>
      <c r="P89" s="380"/>
      <c r="Q89" s="380"/>
      <c r="R89" s="381"/>
    </row>
    <row r="90" spans="1:18" x14ac:dyDescent="0.3">
      <c r="A90" s="118" t="s">
        <v>530</v>
      </c>
      <c r="B90" s="238" t="s">
        <v>517</v>
      </c>
      <c r="C90" s="170"/>
      <c r="D90" s="171"/>
      <c r="E90" s="171"/>
      <c r="F90" s="171"/>
      <c r="G90" s="171"/>
      <c r="H90" s="171"/>
      <c r="I90" s="171"/>
      <c r="J90" s="171"/>
      <c r="K90" s="171"/>
      <c r="L90" s="171"/>
      <c r="M90" s="171"/>
      <c r="N90" s="171"/>
      <c r="O90" s="171"/>
      <c r="P90" s="171"/>
      <c r="Q90" s="171"/>
      <c r="R90" s="172"/>
    </row>
    <row r="91" spans="1:18" x14ac:dyDescent="0.3">
      <c r="A91" s="118" t="s">
        <v>531</v>
      </c>
      <c r="B91" s="238" t="s">
        <v>518</v>
      </c>
      <c r="C91" s="170"/>
      <c r="D91" s="171"/>
      <c r="E91" s="171"/>
      <c r="F91" s="171"/>
      <c r="G91" s="171"/>
      <c r="H91" s="171"/>
      <c r="I91" s="171"/>
      <c r="J91" s="171"/>
      <c r="K91" s="171"/>
      <c r="L91" s="171"/>
      <c r="M91" s="171"/>
      <c r="N91" s="171"/>
      <c r="O91" s="171"/>
      <c r="P91" s="171"/>
      <c r="Q91" s="171"/>
      <c r="R91" s="172"/>
    </row>
    <row r="92" spans="1:18" x14ac:dyDescent="0.3">
      <c r="A92" s="118" t="s">
        <v>532</v>
      </c>
      <c r="B92" s="238" t="s">
        <v>519</v>
      </c>
      <c r="C92" s="170"/>
      <c r="D92" s="171"/>
      <c r="E92" s="171"/>
      <c r="F92" s="171"/>
      <c r="G92" s="171"/>
      <c r="H92" s="171"/>
      <c r="I92" s="171"/>
      <c r="J92" s="171"/>
      <c r="K92" s="171"/>
      <c r="L92" s="171"/>
      <c r="M92" s="171"/>
      <c r="N92" s="171"/>
      <c r="O92" s="171"/>
      <c r="P92" s="171"/>
      <c r="Q92" s="171"/>
      <c r="R92" s="172"/>
    </row>
    <row r="93" spans="1:18" x14ac:dyDescent="0.3">
      <c r="A93" s="118" t="s">
        <v>533</v>
      </c>
      <c r="B93" s="238" t="s">
        <v>520</v>
      </c>
      <c r="C93" s="170"/>
      <c r="D93" s="171"/>
      <c r="E93" s="171"/>
      <c r="F93" s="171"/>
      <c r="G93" s="171"/>
      <c r="H93" s="171"/>
      <c r="I93" s="171"/>
      <c r="J93" s="171"/>
      <c r="K93" s="171"/>
      <c r="L93" s="171"/>
      <c r="M93" s="171"/>
      <c r="N93" s="171"/>
      <c r="O93" s="171"/>
      <c r="P93" s="171"/>
      <c r="Q93" s="171"/>
      <c r="R93" s="172"/>
    </row>
    <row r="94" spans="1:18" x14ac:dyDescent="0.3">
      <c r="A94" s="118" t="s">
        <v>534</v>
      </c>
      <c r="B94" s="238" t="s">
        <v>521</v>
      </c>
      <c r="C94" s="170"/>
      <c r="D94" s="171"/>
      <c r="E94" s="171"/>
      <c r="F94" s="171"/>
      <c r="G94" s="171"/>
      <c r="H94" s="171"/>
      <c r="I94" s="171"/>
      <c r="J94" s="171"/>
      <c r="K94" s="171"/>
      <c r="L94" s="171"/>
      <c r="M94" s="171"/>
      <c r="N94" s="171"/>
      <c r="O94" s="171"/>
      <c r="P94" s="171"/>
      <c r="Q94" s="171"/>
      <c r="R94" s="172"/>
    </row>
    <row r="95" spans="1:18" x14ac:dyDescent="0.3">
      <c r="A95" s="118" t="s">
        <v>535</v>
      </c>
      <c r="B95" s="238" t="s">
        <v>522</v>
      </c>
      <c r="C95" s="170"/>
      <c r="D95" s="171"/>
      <c r="E95" s="171"/>
      <c r="F95" s="171"/>
      <c r="G95" s="171"/>
      <c r="H95" s="171"/>
      <c r="I95" s="171"/>
      <c r="J95" s="171"/>
      <c r="K95" s="171"/>
      <c r="L95" s="171"/>
      <c r="M95" s="171"/>
      <c r="N95" s="171"/>
      <c r="O95" s="171"/>
      <c r="P95" s="171"/>
      <c r="Q95" s="171"/>
      <c r="R95" s="172"/>
    </row>
    <row r="96" spans="1:18" x14ac:dyDescent="0.3">
      <c r="A96" s="118" t="s">
        <v>529</v>
      </c>
      <c r="B96" s="238" t="s">
        <v>523</v>
      </c>
      <c r="C96" s="170"/>
      <c r="D96" s="171"/>
      <c r="E96" s="171"/>
      <c r="F96" s="171"/>
      <c r="G96" s="171"/>
      <c r="H96" s="171"/>
      <c r="I96" s="171"/>
      <c r="J96" s="171"/>
      <c r="K96" s="171"/>
      <c r="L96" s="171"/>
      <c r="M96" s="171"/>
      <c r="N96" s="171"/>
      <c r="O96" s="171"/>
      <c r="P96" s="171"/>
      <c r="Q96" s="171"/>
      <c r="R96" s="172"/>
    </row>
    <row r="97" spans="1:18" x14ac:dyDescent="0.3">
      <c r="A97" s="118" t="s">
        <v>536</v>
      </c>
      <c r="B97" s="238" t="s">
        <v>524</v>
      </c>
      <c r="C97" s="170"/>
      <c r="D97" s="171"/>
      <c r="E97" s="171"/>
      <c r="F97" s="171"/>
      <c r="G97" s="171"/>
      <c r="H97" s="171"/>
      <c r="I97" s="171"/>
      <c r="J97" s="171"/>
      <c r="K97" s="171"/>
      <c r="L97" s="171"/>
      <c r="M97" s="171"/>
      <c r="N97" s="171"/>
      <c r="O97" s="383">
        <v>6</v>
      </c>
      <c r="P97" s="383">
        <v>6</v>
      </c>
      <c r="Q97" s="383">
        <v>3</v>
      </c>
      <c r="R97" s="384">
        <v>3</v>
      </c>
    </row>
    <row r="98" spans="1:18" x14ac:dyDescent="0.3">
      <c r="A98" s="118" t="s">
        <v>537</v>
      </c>
      <c r="B98" s="238" t="s">
        <v>525</v>
      </c>
      <c r="C98" s="170"/>
      <c r="D98" s="171"/>
      <c r="E98" s="171"/>
      <c r="F98" s="171"/>
      <c r="G98" s="171"/>
      <c r="H98" s="171"/>
      <c r="I98" s="171"/>
      <c r="J98" s="171"/>
      <c r="K98" s="171"/>
      <c r="L98" s="171"/>
      <c r="M98" s="171"/>
      <c r="N98" s="171"/>
      <c r="O98" s="171"/>
      <c r="P98" s="171"/>
      <c r="Q98" s="171"/>
      <c r="R98" s="172"/>
    </row>
    <row r="99" spans="1:18" x14ac:dyDescent="0.3">
      <c r="A99" s="118" t="s">
        <v>538</v>
      </c>
      <c r="B99" s="238" t="s">
        <v>526</v>
      </c>
      <c r="C99" s="173"/>
      <c r="D99" s="174"/>
      <c r="E99" s="174"/>
      <c r="F99" s="174"/>
      <c r="G99" s="174"/>
      <c r="H99" s="174"/>
      <c r="I99" s="174"/>
      <c r="J99" s="174"/>
      <c r="K99" s="174"/>
      <c r="L99" s="174"/>
      <c r="M99" s="174"/>
      <c r="N99" s="174"/>
      <c r="O99" s="174"/>
      <c r="P99" s="174"/>
      <c r="Q99" s="174"/>
      <c r="R99" s="175"/>
    </row>
    <row r="100" spans="1:18" x14ac:dyDescent="0.3">
      <c r="A100" s="118" t="s">
        <v>528</v>
      </c>
      <c r="B100" s="238" t="s">
        <v>527</v>
      </c>
      <c r="C100" s="173"/>
      <c r="D100" s="174"/>
      <c r="E100" s="174"/>
      <c r="F100" s="174"/>
      <c r="G100" s="174"/>
      <c r="H100" s="174"/>
      <c r="I100" s="174"/>
      <c r="J100" s="174"/>
      <c r="K100" s="174"/>
      <c r="L100" s="174"/>
      <c r="M100" s="174"/>
      <c r="N100" s="174"/>
      <c r="O100" s="174"/>
      <c r="P100" s="174"/>
      <c r="Q100" s="174"/>
      <c r="R100" s="175"/>
    </row>
    <row r="101" spans="1:18" x14ac:dyDescent="0.3">
      <c r="A101" s="239" t="s">
        <v>93</v>
      </c>
      <c r="B101" s="352" t="s">
        <v>94</v>
      </c>
      <c r="C101" s="246"/>
      <c r="D101" s="247">
        <f>SUM(D90:D100)</f>
        <v>0</v>
      </c>
      <c r="E101" s="247">
        <f>SUM(E90:E100)</f>
        <v>0</v>
      </c>
      <c r="F101" s="247">
        <f>SUM(F90:F100)</f>
        <v>0</v>
      </c>
      <c r="G101" s="247"/>
      <c r="H101" s="247">
        <f>SUM(H90:H100)</f>
        <v>0</v>
      </c>
      <c r="I101" s="247">
        <f>SUM(I90:I100)</f>
        <v>0</v>
      </c>
      <c r="J101" s="247">
        <f>SUM(J90:J100)</f>
        <v>0</v>
      </c>
      <c r="K101" s="247"/>
      <c r="L101" s="247">
        <f>SUM(L90:L100)</f>
        <v>0</v>
      </c>
      <c r="M101" s="247">
        <f>SUM(M90:M100)</f>
        <v>0</v>
      </c>
      <c r="N101" s="247">
        <f>SUM(N90:N100)</f>
        <v>0</v>
      </c>
      <c r="O101" s="247"/>
      <c r="P101" s="247">
        <f>SUM(P90:P100)</f>
        <v>6</v>
      </c>
      <c r="Q101" s="247">
        <f>SUM(Q90:Q100)</f>
        <v>3</v>
      </c>
      <c r="R101" s="248">
        <f>SUM(R90:R100)</f>
        <v>3</v>
      </c>
    </row>
    <row r="102" spans="1:18" x14ac:dyDescent="0.3">
      <c r="A102" s="120" t="s">
        <v>715</v>
      </c>
      <c r="B102" s="607" t="s">
        <v>700</v>
      </c>
      <c r="C102" s="608"/>
      <c r="D102" s="608"/>
      <c r="E102" s="608"/>
      <c r="F102" s="608"/>
      <c r="G102" s="608"/>
      <c r="H102" s="608"/>
      <c r="I102" s="608"/>
      <c r="J102" s="608"/>
      <c r="K102" s="608"/>
      <c r="L102" s="608"/>
      <c r="M102" s="608"/>
      <c r="N102" s="608"/>
      <c r="O102" s="608"/>
      <c r="P102" s="608"/>
      <c r="Q102" s="608"/>
      <c r="R102" s="609"/>
    </row>
    <row r="103" spans="1:18" x14ac:dyDescent="0.3">
      <c r="A103" s="236" t="s">
        <v>516</v>
      </c>
      <c r="B103" s="237" t="s">
        <v>515</v>
      </c>
      <c r="C103" s="379"/>
      <c r="D103" s="380"/>
      <c r="E103" s="380"/>
      <c r="F103" s="380"/>
      <c r="G103" s="380"/>
      <c r="H103" s="380"/>
      <c r="I103" s="380"/>
      <c r="J103" s="380"/>
      <c r="K103" s="380"/>
      <c r="L103" s="380"/>
      <c r="M103" s="380"/>
      <c r="N103" s="380"/>
      <c r="O103" s="380"/>
      <c r="P103" s="380"/>
      <c r="Q103" s="380"/>
      <c r="R103" s="381"/>
    </row>
    <row r="104" spans="1:18" x14ac:dyDescent="0.3">
      <c r="A104" s="118" t="s">
        <v>530</v>
      </c>
      <c r="B104" s="238" t="s">
        <v>517</v>
      </c>
      <c r="C104" s="171">
        <f t="shared" ref="C104:R114" si="0">SUM(C6,C20,C34,C48,C62,C76,C90)</f>
        <v>0</v>
      </c>
      <c r="D104" s="171">
        <f t="shared" si="0"/>
        <v>0</v>
      </c>
      <c r="E104" s="171">
        <f t="shared" si="0"/>
        <v>0</v>
      </c>
      <c r="F104" s="171">
        <f t="shared" si="0"/>
        <v>0</v>
      </c>
      <c r="G104" s="171">
        <f t="shared" si="0"/>
        <v>0</v>
      </c>
      <c r="H104" s="171">
        <f t="shared" si="0"/>
        <v>0</v>
      </c>
      <c r="I104" s="171">
        <f t="shared" si="0"/>
        <v>0</v>
      </c>
      <c r="J104" s="171">
        <f t="shared" si="0"/>
        <v>0</v>
      </c>
      <c r="K104" s="171">
        <f t="shared" si="0"/>
        <v>0</v>
      </c>
      <c r="L104" s="171">
        <f t="shared" si="0"/>
        <v>0</v>
      </c>
      <c r="M104" s="171">
        <f t="shared" si="0"/>
        <v>0</v>
      </c>
      <c r="N104" s="171">
        <f t="shared" si="0"/>
        <v>0</v>
      </c>
      <c r="O104" s="171">
        <f t="shared" si="0"/>
        <v>0</v>
      </c>
      <c r="P104" s="171">
        <f t="shared" si="0"/>
        <v>0</v>
      </c>
      <c r="Q104" s="171">
        <f t="shared" si="0"/>
        <v>0</v>
      </c>
      <c r="R104" s="171">
        <f t="shared" si="0"/>
        <v>0</v>
      </c>
    </row>
    <row r="105" spans="1:18" x14ac:dyDescent="0.3">
      <c r="A105" s="118" t="s">
        <v>531</v>
      </c>
      <c r="B105" s="238" t="s">
        <v>518</v>
      </c>
      <c r="C105" s="171">
        <f t="shared" si="0"/>
        <v>1230</v>
      </c>
      <c r="D105" s="171">
        <f>SUM(D7,D21,D35,D49,D63,D77,D91)</f>
        <v>1391</v>
      </c>
      <c r="E105" s="171">
        <f t="shared" si="0"/>
        <v>503</v>
      </c>
      <c r="F105" s="171">
        <f t="shared" si="0"/>
        <v>417</v>
      </c>
      <c r="G105" s="171">
        <f t="shared" si="0"/>
        <v>200</v>
      </c>
      <c r="H105" s="171">
        <f t="shared" si="0"/>
        <v>200</v>
      </c>
      <c r="I105" s="171">
        <f t="shared" si="0"/>
        <v>87</v>
      </c>
      <c r="J105" s="171">
        <f t="shared" si="0"/>
        <v>64</v>
      </c>
      <c r="K105" s="171">
        <f t="shared" si="0"/>
        <v>66</v>
      </c>
      <c r="L105" s="171">
        <f t="shared" si="0"/>
        <v>73</v>
      </c>
      <c r="M105" s="171">
        <f t="shared" si="0"/>
        <v>60</v>
      </c>
      <c r="N105" s="171">
        <f t="shared" si="0"/>
        <v>27</v>
      </c>
      <c r="O105" s="171">
        <f t="shared" si="0"/>
        <v>7</v>
      </c>
      <c r="P105" s="171">
        <f t="shared" si="0"/>
        <v>7</v>
      </c>
      <c r="Q105" s="171">
        <f t="shared" si="0"/>
        <v>5</v>
      </c>
      <c r="R105" s="171">
        <f t="shared" si="0"/>
        <v>5</v>
      </c>
    </row>
    <row r="106" spans="1:18" x14ac:dyDescent="0.3">
      <c r="A106" s="118" t="s">
        <v>532</v>
      </c>
      <c r="B106" s="238" t="s">
        <v>519</v>
      </c>
      <c r="C106" s="171">
        <f>SUM(C8,C22,C36,C50,C64,C78,C92)</f>
        <v>1511</v>
      </c>
      <c r="D106" s="171">
        <f>SUM(D8,D22,D36,D50,D64,D78,D92)</f>
        <v>1556</v>
      </c>
      <c r="E106" s="171">
        <f t="shared" si="0"/>
        <v>364</v>
      </c>
      <c r="F106" s="171">
        <f t="shared" si="0"/>
        <v>323</v>
      </c>
      <c r="G106" s="171">
        <f t="shared" si="0"/>
        <v>0</v>
      </c>
      <c r="H106" s="171">
        <f t="shared" si="0"/>
        <v>0</v>
      </c>
      <c r="I106" s="171">
        <f t="shared" si="0"/>
        <v>0</v>
      </c>
      <c r="J106" s="171">
        <f t="shared" si="0"/>
        <v>0</v>
      </c>
      <c r="K106" s="171">
        <f t="shared" si="0"/>
        <v>259</v>
      </c>
      <c r="L106" s="171">
        <f t="shared" si="0"/>
        <v>267</v>
      </c>
      <c r="M106" s="171">
        <f t="shared" si="0"/>
        <v>178</v>
      </c>
      <c r="N106" s="171">
        <f t="shared" si="0"/>
        <v>170</v>
      </c>
      <c r="O106" s="171">
        <f t="shared" si="0"/>
        <v>6</v>
      </c>
      <c r="P106" s="171">
        <f t="shared" si="0"/>
        <v>6</v>
      </c>
      <c r="Q106" s="171">
        <f t="shared" si="0"/>
        <v>4</v>
      </c>
      <c r="R106" s="171">
        <f t="shared" si="0"/>
        <v>4</v>
      </c>
    </row>
    <row r="107" spans="1:18" x14ac:dyDescent="0.3">
      <c r="A107" s="118" t="s">
        <v>533</v>
      </c>
      <c r="B107" s="238" t="s">
        <v>520</v>
      </c>
      <c r="C107" s="171">
        <f t="shared" si="0"/>
        <v>584</v>
      </c>
      <c r="D107" s="171">
        <f t="shared" si="0"/>
        <v>586</v>
      </c>
      <c r="E107" s="171">
        <f t="shared" si="0"/>
        <v>108</v>
      </c>
      <c r="F107" s="171">
        <f t="shared" si="0"/>
        <v>108</v>
      </c>
      <c r="G107" s="171">
        <f t="shared" si="0"/>
        <v>0</v>
      </c>
      <c r="H107" s="171">
        <f t="shared" si="0"/>
        <v>0</v>
      </c>
      <c r="I107" s="171">
        <f t="shared" si="0"/>
        <v>0</v>
      </c>
      <c r="J107" s="171">
        <f t="shared" si="0"/>
        <v>0</v>
      </c>
      <c r="K107" s="171">
        <f t="shared" si="0"/>
        <v>207</v>
      </c>
      <c r="L107" s="171">
        <f t="shared" si="0"/>
        <v>226</v>
      </c>
      <c r="M107" s="171">
        <f t="shared" si="0"/>
        <v>107</v>
      </c>
      <c r="N107" s="171">
        <f t="shared" si="0"/>
        <v>102</v>
      </c>
      <c r="O107" s="171">
        <f t="shared" si="0"/>
        <v>0</v>
      </c>
      <c r="P107" s="171">
        <f t="shared" si="0"/>
        <v>0</v>
      </c>
      <c r="Q107" s="171">
        <f t="shared" si="0"/>
        <v>0</v>
      </c>
      <c r="R107" s="171">
        <f t="shared" si="0"/>
        <v>0</v>
      </c>
    </row>
    <row r="108" spans="1:18" x14ac:dyDescent="0.3">
      <c r="A108" s="118" t="s">
        <v>534</v>
      </c>
      <c r="B108" s="238" t="s">
        <v>521</v>
      </c>
      <c r="C108" s="171">
        <f t="shared" si="0"/>
        <v>2247</v>
      </c>
      <c r="D108" s="171">
        <f t="shared" si="0"/>
        <v>2138</v>
      </c>
      <c r="E108" s="171">
        <f t="shared" si="0"/>
        <v>848</v>
      </c>
      <c r="F108" s="171">
        <f t="shared" si="0"/>
        <v>664</v>
      </c>
      <c r="G108" s="171">
        <f t="shared" si="0"/>
        <v>0</v>
      </c>
      <c r="H108" s="171">
        <f t="shared" si="0"/>
        <v>0</v>
      </c>
      <c r="I108" s="171">
        <f t="shared" si="0"/>
        <v>0</v>
      </c>
      <c r="J108" s="171">
        <f t="shared" si="0"/>
        <v>0</v>
      </c>
      <c r="K108" s="171">
        <f t="shared" si="0"/>
        <v>1285</v>
      </c>
      <c r="L108" s="171">
        <f t="shared" si="0"/>
        <v>1418</v>
      </c>
      <c r="M108" s="171">
        <f t="shared" si="0"/>
        <v>592</v>
      </c>
      <c r="N108" s="171">
        <f t="shared" si="0"/>
        <v>473</v>
      </c>
      <c r="O108" s="171">
        <f t="shared" si="0"/>
        <v>63</v>
      </c>
      <c r="P108" s="171">
        <f t="shared" si="0"/>
        <v>65</v>
      </c>
      <c r="Q108" s="171">
        <f t="shared" si="0"/>
        <v>21</v>
      </c>
      <c r="R108" s="171">
        <f t="shared" si="0"/>
        <v>21</v>
      </c>
    </row>
    <row r="109" spans="1:18" x14ac:dyDescent="0.3">
      <c r="A109" s="118" t="s">
        <v>535</v>
      </c>
      <c r="B109" s="238" t="s">
        <v>522</v>
      </c>
      <c r="C109" s="171">
        <f t="shared" si="0"/>
        <v>0</v>
      </c>
      <c r="D109" s="171">
        <f t="shared" si="0"/>
        <v>0</v>
      </c>
      <c r="E109" s="171">
        <f t="shared" si="0"/>
        <v>0</v>
      </c>
      <c r="F109" s="171">
        <f t="shared" si="0"/>
        <v>0</v>
      </c>
      <c r="G109" s="171">
        <f t="shared" si="0"/>
        <v>0</v>
      </c>
      <c r="H109" s="171">
        <f t="shared" si="0"/>
        <v>0</v>
      </c>
      <c r="I109" s="171">
        <f t="shared" si="0"/>
        <v>0</v>
      </c>
      <c r="J109" s="171">
        <f t="shared" si="0"/>
        <v>0</v>
      </c>
      <c r="K109" s="171">
        <f t="shared" si="0"/>
        <v>40</v>
      </c>
      <c r="L109" s="171">
        <f t="shared" si="0"/>
        <v>41</v>
      </c>
      <c r="M109" s="171">
        <f t="shared" si="0"/>
        <v>30</v>
      </c>
      <c r="N109" s="171">
        <f t="shared" si="0"/>
        <v>29</v>
      </c>
      <c r="O109" s="171">
        <f t="shared" si="0"/>
        <v>15</v>
      </c>
      <c r="P109" s="171">
        <f t="shared" si="0"/>
        <v>15</v>
      </c>
      <c r="Q109" s="171">
        <f t="shared" si="0"/>
        <v>9</v>
      </c>
      <c r="R109" s="171">
        <f t="shared" si="0"/>
        <v>7</v>
      </c>
    </row>
    <row r="110" spans="1:18" x14ac:dyDescent="0.3">
      <c r="A110" s="118" t="s">
        <v>529</v>
      </c>
      <c r="B110" s="238" t="s">
        <v>523</v>
      </c>
      <c r="C110" s="171">
        <f t="shared" si="0"/>
        <v>578</v>
      </c>
      <c r="D110" s="171">
        <f t="shared" si="0"/>
        <v>632</v>
      </c>
      <c r="E110" s="171">
        <f t="shared" si="0"/>
        <v>306</v>
      </c>
      <c r="F110" s="171">
        <f t="shared" si="0"/>
        <v>233</v>
      </c>
      <c r="G110" s="171">
        <f t="shared" si="0"/>
        <v>0</v>
      </c>
      <c r="H110" s="171">
        <f t="shared" si="0"/>
        <v>0</v>
      </c>
      <c r="I110" s="171">
        <f t="shared" si="0"/>
        <v>0</v>
      </c>
      <c r="J110" s="171">
        <f t="shared" si="0"/>
        <v>0</v>
      </c>
      <c r="K110" s="171">
        <f t="shared" si="0"/>
        <v>255</v>
      </c>
      <c r="L110" s="171">
        <f t="shared" si="0"/>
        <v>282</v>
      </c>
      <c r="M110" s="171">
        <f t="shared" si="0"/>
        <v>192</v>
      </c>
      <c r="N110" s="171">
        <f t="shared" si="0"/>
        <v>145</v>
      </c>
      <c r="O110" s="171">
        <f t="shared" si="0"/>
        <v>23</v>
      </c>
      <c r="P110" s="171">
        <f t="shared" si="0"/>
        <v>25</v>
      </c>
      <c r="Q110" s="171">
        <f t="shared" si="0"/>
        <v>14</v>
      </c>
      <c r="R110" s="171">
        <f t="shared" si="0"/>
        <v>13</v>
      </c>
    </row>
    <row r="111" spans="1:18" x14ac:dyDescent="0.3">
      <c r="A111" s="118" t="s">
        <v>536</v>
      </c>
      <c r="B111" s="238" t="s">
        <v>524</v>
      </c>
      <c r="C111" s="171">
        <f t="shared" si="0"/>
        <v>1480</v>
      </c>
      <c r="D111" s="171">
        <f t="shared" si="0"/>
        <v>1672</v>
      </c>
      <c r="E111" s="171">
        <f>SUM(E13,E27,E41,E55,E69,E83,E97)</f>
        <v>1127</v>
      </c>
      <c r="F111" s="171">
        <f t="shared" si="0"/>
        <v>748</v>
      </c>
      <c r="G111" s="171">
        <f t="shared" si="0"/>
        <v>0</v>
      </c>
      <c r="H111" s="171">
        <f t="shared" si="0"/>
        <v>0</v>
      </c>
      <c r="I111" s="171">
        <f t="shared" si="0"/>
        <v>0</v>
      </c>
      <c r="J111" s="171">
        <f t="shared" si="0"/>
        <v>0</v>
      </c>
      <c r="K111" s="171">
        <f t="shared" si="0"/>
        <v>288</v>
      </c>
      <c r="L111" s="171">
        <f t="shared" si="0"/>
        <v>327</v>
      </c>
      <c r="M111" s="171">
        <f t="shared" si="0"/>
        <v>205</v>
      </c>
      <c r="N111" s="171">
        <f t="shared" si="0"/>
        <v>144</v>
      </c>
      <c r="O111" s="171">
        <f t="shared" si="0"/>
        <v>18</v>
      </c>
      <c r="P111" s="171">
        <f t="shared" si="0"/>
        <v>19</v>
      </c>
      <c r="Q111" s="171">
        <f t="shared" si="0"/>
        <v>11</v>
      </c>
      <c r="R111" s="171">
        <f t="shared" si="0"/>
        <v>11</v>
      </c>
    </row>
    <row r="112" spans="1:18" x14ac:dyDescent="0.3">
      <c r="A112" s="118" t="s">
        <v>537</v>
      </c>
      <c r="B112" s="238" t="s">
        <v>525</v>
      </c>
      <c r="C112" s="171">
        <f t="shared" si="0"/>
        <v>0</v>
      </c>
      <c r="D112" s="171">
        <f t="shared" si="0"/>
        <v>0</v>
      </c>
      <c r="E112" s="171">
        <f t="shared" si="0"/>
        <v>0</v>
      </c>
      <c r="F112" s="171">
        <f t="shared" si="0"/>
        <v>0</v>
      </c>
      <c r="G112" s="171">
        <f t="shared" si="0"/>
        <v>0</v>
      </c>
      <c r="H112" s="171">
        <f t="shared" si="0"/>
        <v>0</v>
      </c>
      <c r="I112" s="171">
        <f t="shared" si="0"/>
        <v>0</v>
      </c>
      <c r="J112" s="171">
        <f t="shared" si="0"/>
        <v>0</v>
      </c>
      <c r="K112" s="171">
        <f t="shared" si="0"/>
        <v>0</v>
      </c>
      <c r="L112" s="171">
        <f t="shared" si="0"/>
        <v>0</v>
      </c>
      <c r="M112" s="171">
        <f t="shared" si="0"/>
        <v>0</v>
      </c>
      <c r="N112" s="171">
        <f t="shared" si="0"/>
        <v>0</v>
      </c>
      <c r="O112" s="171">
        <f t="shared" si="0"/>
        <v>0</v>
      </c>
      <c r="P112" s="171">
        <f t="shared" si="0"/>
        <v>0</v>
      </c>
      <c r="Q112" s="171">
        <f t="shared" si="0"/>
        <v>0</v>
      </c>
      <c r="R112" s="171">
        <f t="shared" si="0"/>
        <v>0</v>
      </c>
    </row>
    <row r="113" spans="1:18" x14ac:dyDescent="0.3">
      <c r="A113" s="118" t="s">
        <v>538</v>
      </c>
      <c r="B113" s="238" t="s">
        <v>526</v>
      </c>
      <c r="C113" s="174">
        <f t="shared" si="0"/>
        <v>0</v>
      </c>
      <c r="D113" s="174">
        <f t="shared" si="0"/>
        <v>0</v>
      </c>
      <c r="E113" s="174">
        <f t="shared" si="0"/>
        <v>0</v>
      </c>
      <c r="F113" s="174">
        <f t="shared" si="0"/>
        <v>0</v>
      </c>
      <c r="G113" s="174">
        <f t="shared" si="0"/>
        <v>0</v>
      </c>
      <c r="H113" s="174">
        <f t="shared" si="0"/>
        <v>0</v>
      </c>
      <c r="I113" s="174">
        <f t="shared" si="0"/>
        <v>0</v>
      </c>
      <c r="J113" s="174">
        <f t="shared" si="0"/>
        <v>0</v>
      </c>
      <c r="K113" s="174">
        <f t="shared" si="0"/>
        <v>0</v>
      </c>
      <c r="L113" s="174">
        <f t="shared" si="0"/>
        <v>0</v>
      </c>
      <c r="M113" s="174">
        <f t="shared" si="0"/>
        <v>0</v>
      </c>
      <c r="N113" s="174">
        <f t="shared" si="0"/>
        <v>0</v>
      </c>
      <c r="O113" s="174">
        <f t="shared" si="0"/>
        <v>0</v>
      </c>
      <c r="P113" s="174">
        <f t="shared" si="0"/>
        <v>0</v>
      </c>
      <c r="Q113" s="174">
        <f t="shared" si="0"/>
        <v>0</v>
      </c>
      <c r="R113" s="174">
        <f t="shared" si="0"/>
        <v>0</v>
      </c>
    </row>
    <row r="114" spans="1:18" x14ac:dyDescent="0.3">
      <c r="A114" s="118" t="s">
        <v>528</v>
      </c>
      <c r="B114" s="238" t="s">
        <v>527</v>
      </c>
      <c r="C114" s="174">
        <f t="shared" si="0"/>
        <v>1131</v>
      </c>
      <c r="D114" s="174">
        <f t="shared" si="0"/>
        <v>1230</v>
      </c>
      <c r="E114" s="174">
        <f t="shared" si="0"/>
        <v>873</v>
      </c>
      <c r="F114" s="174">
        <f t="shared" si="0"/>
        <v>641</v>
      </c>
      <c r="G114" s="174">
        <f t="shared" si="0"/>
        <v>0</v>
      </c>
      <c r="H114" s="174">
        <f t="shared" si="0"/>
        <v>0</v>
      </c>
      <c r="I114" s="174">
        <f t="shared" si="0"/>
        <v>0</v>
      </c>
      <c r="J114" s="174">
        <f t="shared" si="0"/>
        <v>0</v>
      </c>
      <c r="K114" s="174">
        <f t="shared" si="0"/>
        <v>391</v>
      </c>
      <c r="L114" s="174">
        <f t="shared" si="0"/>
        <v>423</v>
      </c>
      <c r="M114" s="174">
        <f t="shared" si="0"/>
        <v>369</v>
      </c>
      <c r="N114" s="174">
        <f t="shared" si="0"/>
        <v>297</v>
      </c>
      <c r="O114" s="174">
        <f t="shared" si="0"/>
        <v>0</v>
      </c>
      <c r="P114" s="174">
        <f t="shared" si="0"/>
        <v>0</v>
      </c>
      <c r="Q114" s="174">
        <f t="shared" si="0"/>
        <v>0</v>
      </c>
      <c r="R114" s="174">
        <f t="shared" si="0"/>
        <v>0</v>
      </c>
    </row>
    <row r="115" spans="1:18" ht="14.4" thickBot="1" x14ac:dyDescent="0.35">
      <c r="A115" s="119" t="s">
        <v>107</v>
      </c>
      <c r="B115" s="395" t="s">
        <v>94</v>
      </c>
      <c r="C115" s="182">
        <f>SUM(C104:C114)</f>
        <v>8761</v>
      </c>
      <c r="D115" s="176">
        <f>SUM(D104:D114)</f>
        <v>9205</v>
      </c>
      <c r="E115" s="176">
        <f>SUM(E104:E114)</f>
        <v>4129</v>
      </c>
      <c r="F115" s="176">
        <f>SUM(F104:F114)</f>
        <v>3134</v>
      </c>
      <c r="G115" s="182">
        <f>SUM(G104:G114)</f>
        <v>200</v>
      </c>
      <c r="H115" s="176">
        <f>SUM(H104:H113)</f>
        <v>200</v>
      </c>
      <c r="I115" s="176">
        <f t="shared" ref="I115:O115" si="1">SUM(I104:I114)</f>
        <v>87</v>
      </c>
      <c r="J115" s="176">
        <f t="shared" si="1"/>
        <v>64</v>
      </c>
      <c r="K115" s="182">
        <f t="shared" si="1"/>
        <v>2791</v>
      </c>
      <c r="L115" s="176">
        <f t="shared" si="1"/>
        <v>3057</v>
      </c>
      <c r="M115" s="176">
        <f t="shared" si="1"/>
        <v>1733</v>
      </c>
      <c r="N115" s="176">
        <f t="shared" si="1"/>
        <v>1387</v>
      </c>
      <c r="O115" s="182">
        <f t="shared" si="1"/>
        <v>132</v>
      </c>
      <c r="P115" s="176">
        <f>SUM(P104:P113)</f>
        <v>137</v>
      </c>
      <c r="Q115" s="176">
        <f>SUM(Q104:Q114)</f>
        <v>64</v>
      </c>
      <c r="R115" s="177">
        <f>SUM(R104:R114)</f>
        <v>61</v>
      </c>
    </row>
  </sheetData>
  <mergeCells count="14">
    <mergeCell ref="C32:R32"/>
    <mergeCell ref="C4:R4"/>
    <mergeCell ref="C18:R18"/>
    <mergeCell ref="A1:R1"/>
    <mergeCell ref="C2:F2"/>
    <mergeCell ref="G2:J2"/>
    <mergeCell ref="K2:N2"/>
    <mergeCell ref="O2:R2"/>
    <mergeCell ref="A2:B3"/>
    <mergeCell ref="C46:R46"/>
    <mergeCell ref="C60:R60"/>
    <mergeCell ref="C74:R74"/>
    <mergeCell ref="C88:R88"/>
    <mergeCell ref="B102:R102"/>
  </mergeCells>
  <pageMargins left="0.7" right="0.7" top="0.75" bottom="0.75" header="0.3" footer="0.3"/>
  <pageSetup paperSize="9" scale="51"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29"/>
  <sheetViews>
    <sheetView workbookViewId="0">
      <selection activeCell="O24" sqref="O24"/>
    </sheetView>
  </sheetViews>
  <sheetFormatPr defaultColWidth="9.21875" defaultRowHeight="14.4" x14ac:dyDescent="0.3"/>
  <cols>
    <col min="1" max="1" width="35.5546875" style="2" customWidth="1"/>
    <col min="2" max="2" width="9.5546875" style="3" bestFit="1" customWidth="1"/>
    <col min="3" max="3" width="8.109375" style="1" bestFit="1" customWidth="1"/>
    <col min="4" max="4" width="7.109375" style="1" bestFit="1" customWidth="1"/>
    <col min="5" max="5" width="7.6640625" style="1" bestFit="1" customWidth="1"/>
    <col min="6" max="6" width="7.88671875" style="1" bestFit="1" customWidth="1"/>
    <col min="7" max="7" width="6.44140625" style="1" bestFit="1" customWidth="1"/>
    <col min="8" max="8" width="23.5546875" style="1" bestFit="1" customWidth="1"/>
    <col min="9" max="9" width="10.5546875" style="1" customWidth="1"/>
    <col min="10" max="10" width="13.21875" style="1" customWidth="1"/>
    <col min="11" max="11" width="15.21875" style="1" customWidth="1"/>
    <col min="12" max="12" width="13.21875" style="1" customWidth="1"/>
    <col min="13" max="13" width="14.77734375" style="1" customWidth="1"/>
    <col min="14" max="14" width="17.6640625" style="1" bestFit="1" customWidth="1"/>
    <col min="19" max="16384" width="9.21875" style="1"/>
  </cols>
  <sheetData>
    <row r="1" spans="1:20" ht="42.75" customHeight="1" thickBot="1" x14ac:dyDescent="0.35">
      <c r="A1" s="616" t="s">
        <v>487</v>
      </c>
      <c r="B1" s="617"/>
      <c r="C1" s="617"/>
      <c r="D1" s="617"/>
      <c r="E1" s="617"/>
      <c r="F1" s="617"/>
      <c r="G1" s="617"/>
      <c r="H1" s="617"/>
      <c r="I1" s="617"/>
      <c r="J1" s="617"/>
      <c r="K1" s="617"/>
      <c r="L1" s="617"/>
      <c r="M1" s="618"/>
      <c r="N1" s="619"/>
    </row>
    <row r="2" spans="1:20" s="4" customFormat="1" ht="16.5" customHeight="1" x14ac:dyDescent="0.3">
      <c r="A2" s="622" t="s">
        <v>715</v>
      </c>
      <c r="B2" s="627" t="s">
        <v>19</v>
      </c>
      <c r="C2" s="628"/>
      <c r="D2" s="628"/>
      <c r="E2" s="628"/>
      <c r="F2" s="628"/>
      <c r="G2" s="628"/>
      <c r="H2" s="628"/>
      <c r="I2" s="629"/>
      <c r="J2" s="624" t="s">
        <v>554</v>
      </c>
      <c r="K2" s="625"/>
      <c r="L2" s="626"/>
      <c r="M2" s="620" t="s">
        <v>488</v>
      </c>
      <c r="N2" s="585" t="s">
        <v>85</v>
      </c>
      <c r="Q2" s="1"/>
      <c r="R2" s="1"/>
      <c r="S2" s="1"/>
      <c r="T2" s="1"/>
    </row>
    <row r="3" spans="1:20" s="4" customFormat="1" ht="52.2" customHeight="1" x14ac:dyDescent="0.3">
      <c r="A3" s="622"/>
      <c r="B3" s="319" t="s">
        <v>123</v>
      </c>
      <c r="C3" s="319" t="s">
        <v>20</v>
      </c>
      <c r="D3" s="319" t="s">
        <v>21</v>
      </c>
      <c r="E3" s="319" t="s">
        <v>22</v>
      </c>
      <c r="F3" s="319" t="s">
        <v>23</v>
      </c>
      <c r="G3" s="319" t="s">
        <v>24</v>
      </c>
      <c r="H3" s="319" t="s">
        <v>69</v>
      </c>
      <c r="I3" s="319" t="s">
        <v>539</v>
      </c>
      <c r="J3" s="408" t="s">
        <v>489</v>
      </c>
      <c r="K3" s="408" t="s">
        <v>566</v>
      </c>
      <c r="L3" s="408" t="s">
        <v>490</v>
      </c>
      <c r="M3" s="620"/>
      <c r="N3" s="585"/>
      <c r="Q3" s="1"/>
      <c r="R3" s="1"/>
      <c r="S3" s="1"/>
      <c r="T3" s="1"/>
    </row>
    <row r="4" spans="1:20" ht="15" customHeight="1" x14ac:dyDescent="0.3">
      <c r="A4" s="405" t="s">
        <v>677</v>
      </c>
      <c r="B4" s="483">
        <f>SUM(C4:I4)</f>
        <v>104.08500000000001</v>
      </c>
      <c r="C4" s="484">
        <v>18.788</v>
      </c>
      <c r="D4" s="484">
        <v>29.311</v>
      </c>
      <c r="E4" s="484">
        <v>51.23</v>
      </c>
      <c r="F4" s="484">
        <v>2.7559999999999998</v>
      </c>
      <c r="G4" s="484">
        <v>1</v>
      </c>
      <c r="H4" s="484"/>
      <c r="I4" s="484">
        <v>1</v>
      </c>
      <c r="J4" s="484"/>
      <c r="K4" s="484">
        <v>2.3759999999999999</v>
      </c>
      <c r="L4" s="484">
        <v>13.303000000000001</v>
      </c>
      <c r="M4" s="485">
        <v>35.343000000000004</v>
      </c>
      <c r="N4" s="486">
        <f t="shared" ref="N4:N21" si="0">SUM(B4,J4:M4)</f>
        <v>155.10700000000003</v>
      </c>
      <c r="O4" s="1"/>
      <c r="P4" s="1"/>
      <c r="Q4" s="1"/>
      <c r="R4" s="1"/>
    </row>
    <row r="5" spans="1:20" ht="15" customHeight="1" thickBot="1" x14ac:dyDescent="0.35">
      <c r="A5" s="406" t="s">
        <v>701</v>
      </c>
      <c r="B5" s="487">
        <f t="shared" ref="B5:B21" si="1">SUM(C5:I5)</f>
        <v>49.307000000000002</v>
      </c>
      <c r="C5" s="488">
        <v>4.4480000000000004</v>
      </c>
      <c r="D5" s="488">
        <v>12.002000000000001</v>
      </c>
      <c r="E5" s="488">
        <v>29.100999999999999</v>
      </c>
      <c r="F5" s="488">
        <v>2.7559999999999998</v>
      </c>
      <c r="G5" s="488">
        <v>0</v>
      </c>
      <c r="H5" s="488"/>
      <c r="I5" s="488">
        <v>1</v>
      </c>
      <c r="J5" s="488"/>
      <c r="K5" s="488">
        <v>4.3999999999999997E-2</v>
      </c>
      <c r="L5" s="488">
        <v>11.709</v>
      </c>
      <c r="M5" s="489">
        <v>27.696999999999999</v>
      </c>
      <c r="N5" s="490">
        <f t="shared" si="0"/>
        <v>88.757000000000005</v>
      </c>
      <c r="O5" s="1"/>
      <c r="P5" s="1"/>
      <c r="Q5" s="1"/>
      <c r="R5" s="1"/>
    </row>
    <row r="6" spans="1:20" ht="15" customHeight="1" x14ac:dyDescent="0.3">
      <c r="A6" s="407" t="s">
        <v>681</v>
      </c>
      <c r="B6" s="491">
        <f t="shared" ref="B6:B13" si="2">SUM(C6:I6)</f>
        <v>38.13300000000001</v>
      </c>
      <c r="C6" s="492">
        <v>1.581</v>
      </c>
      <c r="D6" s="492">
        <v>6.3680000000000003</v>
      </c>
      <c r="E6" s="492">
        <v>25.507000000000001</v>
      </c>
      <c r="F6" s="492">
        <v>2.5779999999999998</v>
      </c>
      <c r="G6" s="492">
        <v>2.0990000000000002</v>
      </c>
      <c r="H6" s="492"/>
      <c r="I6" s="492"/>
      <c r="J6" s="492"/>
      <c r="K6" s="492">
        <v>0.35</v>
      </c>
      <c r="L6" s="492">
        <v>0</v>
      </c>
      <c r="M6" s="493">
        <v>13.29</v>
      </c>
      <c r="N6" s="494">
        <f t="shared" si="0"/>
        <v>51.77300000000001</v>
      </c>
      <c r="O6" s="1"/>
      <c r="P6" s="1"/>
      <c r="Q6" s="1"/>
      <c r="R6" s="1"/>
    </row>
    <row r="7" spans="1:20" ht="15" customHeight="1" thickBot="1" x14ac:dyDescent="0.35">
      <c r="A7" s="406" t="s">
        <v>701</v>
      </c>
      <c r="B7" s="495">
        <f t="shared" si="2"/>
        <v>9.6240000000000006</v>
      </c>
      <c r="C7" s="496">
        <v>0</v>
      </c>
      <c r="D7" s="496">
        <v>0.999</v>
      </c>
      <c r="E7" s="496">
        <v>7.4580000000000002</v>
      </c>
      <c r="F7" s="496">
        <v>0.66700000000000004</v>
      </c>
      <c r="G7" s="496">
        <v>0.5</v>
      </c>
      <c r="H7" s="496"/>
      <c r="I7" s="496"/>
      <c r="J7" s="496"/>
      <c r="K7" s="496">
        <v>0.35</v>
      </c>
      <c r="L7" s="496">
        <v>0</v>
      </c>
      <c r="M7" s="497">
        <v>11.542999999999999</v>
      </c>
      <c r="N7" s="498">
        <f t="shared" si="0"/>
        <v>21.516999999999999</v>
      </c>
      <c r="O7" s="1"/>
      <c r="P7" s="1"/>
      <c r="Q7" s="1"/>
      <c r="R7" s="1"/>
    </row>
    <row r="8" spans="1:20" ht="15" customHeight="1" x14ac:dyDescent="0.3">
      <c r="A8" s="407" t="s">
        <v>679</v>
      </c>
      <c r="B8" s="491">
        <f>SUM(C8:I8)</f>
        <v>73.930000000000007</v>
      </c>
      <c r="C8" s="492">
        <v>7.0860000000000003</v>
      </c>
      <c r="D8" s="492">
        <v>13.513999999999999</v>
      </c>
      <c r="E8" s="492">
        <v>46.255000000000003</v>
      </c>
      <c r="F8" s="492">
        <v>6.0750000000000002</v>
      </c>
      <c r="G8" s="492">
        <v>1</v>
      </c>
      <c r="H8" s="492"/>
      <c r="I8" s="492"/>
      <c r="J8" s="492">
        <v>5.9950000000000001</v>
      </c>
      <c r="K8" s="492">
        <v>14.209</v>
      </c>
      <c r="L8" s="492">
        <v>6.8710000000000004</v>
      </c>
      <c r="M8" s="493">
        <v>23.991</v>
      </c>
      <c r="N8" s="494">
        <f t="shared" si="0"/>
        <v>124.99600000000001</v>
      </c>
      <c r="O8" s="1"/>
      <c r="P8" s="1"/>
      <c r="Q8" s="1"/>
      <c r="R8" s="1"/>
    </row>
    <row r="9" spans="1:20" ht="15" customHeight="1" thickBot="1" x14ac:dyDescent="0.35">
      <c r="A9" s="406" t="s">
        <v>701</v>
      </c>
      <c r="B9" s="495">
        <f t="shared" si="2"/>
        <v>11.445</v>
      </c>
      <c r="C9" s="496">
        <v>1.0840000000000001</v>
      </c>
      <c r="D9" s="496">
        <v>2.915</v>
      </c>
      <c r="E9" s="496">
        <v>3.4529999999999998</v>
      </c>
      <c r="F9" s="496">
        <v>3.9929999999999999</v>
      </c>
      <c r="G9" s="496">
        <v>0</v>
      </c>
      <c r="H9" s="496"/>
      <c r="I9" s="496"/>
      <c r="J9" s="496">
        <v>0</v>
      </c>
      <c r="K9" s="496">
        <v>2.7549999999999999</v>
      </c>
      <c r="L9" s="496">
        <v>0.39200000000000002</v>
      </c>
      <c r="M9" s="497">
        <v>17.556999999999999</v>
      </c>
      <c r="N9" s="498">
        <f t="shared" si="0"/>
        <v>32.149000000000001</v>
      </c>
      <c r="O9" s="1"/>
      <c r="P9" s="1"/>
      <c r="Q9" s="1"/>
      <c r="R9" s="1"/>
    </row>
    <row r="10" spans="1:20" ht="15" customHeight="1" x14ac:dyDescent="0.3">
      <c r="A10" s="407" t="s">
        <v>678</v>
      </c>
      <c r="B10" s="491">
        <f t="shared" si="2"/>
        <v>66.954000000000008</v>
      </c>
      <c r="C10" s="492">
        <v>4.3179999999999996</v>
      </c>
      <c r="D10" s="492">
        <v>15.202999999999999</v>
      </c>
      <c r="E10" s="492">
        <v>34.991</v>
      </c>
      <c r="F10" s="492">
        <v>12.442</v>
      </c>
      <c r="G10" s="492">
        <v>0</v>
      </c>
      <c r="H10" s="492"/>
      <c r="I10" s="492"/>
      <c r="J10" s="492"/>
      <c r="K10" s="492"/>
      <c r="L10" s="492">
        <v>1</v>
      </c>
      <c r="M10" s="493">
        <v>38.944000000000003</v>
      </c>
      <c r="N10" s="494">
        <f t="shared" si="0"/>
        <v>106.89800000000001</v>
      </c>
      <c r="O10" s="1"/>
      <c r="P10" s="1"/>
      <c r="Q10" s="1"/>
      <c r="R10" s="1"/>
    </row>
    <row r="11" spans="1:20" ht="15" customHeight="1" thickBot="1" x14ac:dyDescent="0.35">
      <c r="A11" s="406" t="s">
        <v>701</v>
      </c>
      <c r="B11" s="495">
        <f t="shared" si="2"/>
        <v>28.048999999999999</v>
      </c>
      <c r="C11" s="496">
        <v>0</v>
      </c>
      <c r="D11" s="496">
        <v>5.1660000000000004</v>
      </c>
      <c r="E11" s="496">
        <v>16.606999999999999</v>
      </c>
      <c r="F11" s="496">
        <v>6.2759999999999998</v>
      </c>
      <c r="G11" s="496">
        <v>0</v>
      </c>
      <c r="H11" s="496"/>
      <c r="I11" s="496"/>
      <c r="J11" s="496"/>
      <c r="K11" s="496"/>
      <c r="L11" s="496">
        <v>1</v>
      </c>
      <c r="M11" s="497">
        <v>27.157</v>
      </c>
      <c r="N11" s="498">
        <f t="shared" si="0"/>
        <v>56.206000000000003</v>
      </c>
      <c r="O11" s="1"/>
      <c r="P11" s="1"/>
      <c r="Q11" s="1"/>
      <c r="R11" s="1"/>
    </row>
    <row r="12" spans="1:20" ht="15" customHeight="1" x14ac:dyDescent="0.3">
      <c r="A12" s="407" t="s">
        <v>676</v>
      </c>
      <c r="B12" s="491">
        <f t="shared" si="2"/>
        <v>69.713000000000008</v>
      </c>
      <c r="C12" s="492">
        <v>5.4569999999999999</v>
      </c>
      <c r="D12" s="492">
        <v>16</v>
      </c>
      <c r="E12" s="492">
        <v>42.88</v>
      </c>
      <c r="F12" s="492">
        <v>3.3759999999999999</v>
      </c>
      <c r="G12" s="492">
        <v>2</v>
      </c>
      <c r="H12" s="492"/>
      <c r="I12" s="492"/>
      <c r="J12" s="492">
        <v>2.7469999999999999</v>
      </c>
      <c r="K12" s="492">
        <v>2.76</v>
      </c>
      <c r="L12" s="492">
        <v>6.6000000000000003E-2</v>
      </c>
      <c r="M12" s="493">
        <v>28.776</v>
      </c>
      <c r="N12" s="494">
        <f t="shared" si="0"/>
        <v>104.06200000000001</v>
      </c>
      <c r="O12" s="1"/>
      <c r="P12" s="1"/>
      <c r="Q12" s="1"/>
      <c r="R12" s="1"/>
    </row>
    <row r="13" spans="1:20" ht="15" customHeight="1" thickBot="1" x14ac:dyDescent="0.35">
      <c r="A13" s="406" t="s">
        <v>701</v>
      </c>
      <c r="B13" s="495">
        <f t="shared" si="2"/>
        <v>31.965000000000003</v>
      </c>
      <c r="C13" s="496">
        <v>2.5009999999999999</v>
      </c>
      <c r="D13" s="496">
        <v>7.1509999999999998</v>
      </c>
      <c r="E13" s="496">
        <v>21.146000000000001</v>
      </c>
      <c r="F13" s="496">
        <v>0.16700000000000001</v>
      </c>
      <c r="G13" s="496">
        <v>1</v>
      </c>
      <c r="H13" s="496"/>
      <c r="I13" s="496"/>
      <c r="J13" s="496">
        <v>0</v>
      </c>
      <c r="K13" s="496">
        <v>0.9</v>
      </c>
      <c r="L13" s="496">
        <v>0</v>
      </c>
      <c r="M13" s="497">
        <v>23.902999999999999</v>
      </c>
      <c r="N13" s="498">
        <f t="shared" si="0"/>
        <v>56.768000000000001</v>
      </c>
      <c r="O13" s="1"/>
      <c r="P13" s="1"/>
      <c r="Q13" s="1"/>
      <c r="R13" s="1"/>
    </row>
    <row r="14" spans="1:20" ht="15" customHeight="1" x14ac:dyDescent="0.3">
      <c r="A14" s="407" t="s">
        <v>680</v>
      </c>
      <c r="B14" s="491">
        <f t="shared" si="1"/>
        <v>99.701000000000008</v>
      </c>
      <c r="C14" s="492">
        <v>3.944</v>
      </c>
      <c r="D14" s="492">
        <v>12.958</v>
      </c>
      <c r="E14" s="492">
        <v>54.651000000000003</v>
      </c>
      <c r="F14" s="492">
        <v>7.8230000000000004</v>
      </c>
      <c r="G14" s="492">
        <v>20.324999999999999</v>
      </c>
      <c r="H14" s="492"/>
      <c r="I14" s="492"/>
      <c r="J14" s="492"/>
      <c r="K14" s="492"/>
      <c r="L14" s="492">
        <v>7.4999999999999997E-2</v>
      </c>
      <c r="M14" s="493">
        <v>21.763999999999999</v>
      </c>
      <c r="N14" s="494">
        <f t="shared" si="0"/>
        <v>121.54</v>
      </c>
      <c r="O14" s="1"/>
      <c r="P14" s="1"/>
      <c r="Q14" s="1"/>
      <c r="R14" s="1"/>
    </row>
    <row r="15" spans="1:20" ht="15" customHeight="1" thickBot="1" x14ac:dyDescent="0.35">
      <c r="A15" s="406" t="s">
        <v>701</v>
      </c>
      <c r="B15" s="495">
        <f t="shared" si="1"/>
        <v>73.177000000000007</v>
      </c>
      <c r="C15" s="496">
        <v>1.044</v>
      </c>
      <c r="D15" s="496">
        <v>5.9580000000000002</v>
      </c>
      <c r="E15" s="496">
        <v>43.026000000000003</v>
      </c>
      <c r="F15" s="496">
        <v>7.8230000000000004</v>
      </c>
      <c r="G15" s="496">
        <v>15.326000000000001</v>
      </c>
      <c r="H15" s="496"/>
      <c r="I15" s="496"/>
      <c r="J15" s="496"/>
      <c r="K15" s="496"/>
      <c r="L15" s="496">
        <v>0.05</v>
      </c>
      <c r="M15" s="497">
        <v>17.763999999999999</v>
      </c>
      <c r="N15" s="498">
        <f t="shared" si="0"/>
        <v>90.991</v>
      </c>
      <c r="O15" s="1"/>
      <c r="P15" s="1"/>
      <c r="Q15" s="1"/>
      <c r="R15" s="1"/>
    </row>
    <row r="16" spans="1:20" ht="15" customHeight="1" x14ac:dyDescent="0.3">
      <c r="A16" s="407" t="s">
        <v>702</v>
      </c>
      <c r="B16" s="491">
        <f t="shared" ref="B16:B17" si="3">SUM(C16:I16)</f>
        <v>33.375</v>
      </c>
      <c r="C16" s="492">
        <v>1.3340000000000001</v>
      </c>
      <c r="D16" s="492">
        <v>2.133</v>
      </c>
      <c r="E16" s="492">
        <v>29.908000000000001</v>
      </c>
      <c r="F16" s="492">
        <v>0</v>
      </c>
      <c r="G16" s="492">
        <v>0</v>
      </c>
      <c r="H16" s="492"/>
      <c r="I16" s="492"/>
      <c r="J16" s="492">
        <v>11.742000000000001</v>
      </c>
      <c r="K16" s="492">
        <v>14.204000000000001</v>
      </c>
      <c r="L16" s="492">
        <v>17.986000000000001</v>
      </c>
      <c r="M16" s="493">
        <v>17.922999999999998</v>
      </c>
      <c r="N16" s="494">
        <f t="shared" si="0"/>
        <v>95.23</v>
      </c>
      <c r="O16" s="1"/>
      <c r="P16" s="1"/>
      <c r="Q16" s="1"/>
      <c r="R16" s="1"/>
    </row>
    <row r="17" spans="1:24" ht="15" customHeight="1" thickBot="1" x14ac:dyDescent="0.35">
      <c r="A17" s="406" t="s">
        <v>703</v>
      </c>
      <c r="B17" s="495">
        <f t="shared" si="3"/>
        <v>8.1630000000000003</v>
      </c>
      <c r="C17" s="496">
        <v>0</v>
      </c>
      <c r="D17" s="496">
        <v>0.999</v>
      </c>
      <c r="E17" s="496">
        <v>7.1639999999999997</v>
      </c>
      <c r="F17" s="496">
        <v>0</v>
      </c>
      <c r="G17" s="496">
        <v>0</v>
      </c>
      <c r="H17" s="496"/>
      <c r="I17" s="496"/>
      <c r="J17" s="496">
        <v>7.2480000000000002</v>
      </c>
      <c r="K17" s="496">
        <v>4.7329999999999997</v>
      </c>
      <c r="L17" s="496">
        <v>10.521000000000001</v>
      </c>
      <c r="M17" s="497">
        <v>14.012</v>
      </c>
      <c r="N17" s="498">
        <f t="shared" si="0"/>
        <v>44.677000000000007</v>
      </c>
      <c r="O17" s="1"/>
      <c r="P17" s="1"/>
      <c r="Q17" s="1"/>
      <c r="R17" s="1"/>
    </row>
    <row r="18" spans="1:24" ht="15" customHeight="1" x14ac:dyDescent="0.3">
      <c r="A18" s="407" t="s">
        <v>87</v>
      </c>
      <c r="B18" s="491">
        <f t="shared" si="1"/>
        <v>0</v>
      </c>
      <c r="C18" s="491">
        <v>0</v>
      </c>
      <c r="D18" s="491">
        <v>0</v>
      </c>
      <c r="E18" s="491">
        <v>0</v>
      </c>
      <c r="F18" s="491">
        <v>0</v>
      </c>
      <c r="G18" s="491">
        <v>0</v>
      </c>
      <c r="H18" s="491"/>
      <c r="I18" s="491"/>
      <c r="J18" s="491"/>
      <c r="K18" s="491">
        <v>0.999</v>
      </c>
      <c r="L18" s="491">
        <v>0</v>
      </c>
      <c r="M18" s="491">
        <v>213.04300000000001</v>
      </c>
      <c r="N18" s="494">
        <f>SUM(B18,J18:M18)</f>
        <v>214.042</v>
      </c>
      <c r="O18" s="1"/>
      <c r="P18" s="1"/>
      <c r="Q18" s="1"/>
      <c r="R18" s="1"/>
    </row>
    <row r="19" spans="1:24" ht="15" customHeight="1" thickBot="1" x14ac:dyDescent="0.35">
      <c r="A19" s="406" t="s">
        <v>83</v>
      </c>
      <c r="B19" s="499">
        <f t="shared" si="1"/>
        <v>0</v>
      </c>
      <c r="C19" s="500">
        <v>0</v>
      </c>
      <c r="D19" s="500">
        <v>0</v>
      </c>
      <c r="E19" s="500">
        <v>0</v>
      </c>
      <c r="F19" s="500">
        <v>0</v>
      </c>
      <c r="G19" s="500">
        <v>0</v>
      </c>
      <c r="H19" s="500"/>
      <c r="I19" s="500"/>
      <c r="J19" s="500"/>
      <c r="K19" s="500">
        <v>0</v>
      </c>
      <c r="L19" s="500">
        <v>0</v>
      </c>
      <c r="M19" s="500">
        <v>136.68100000000001</v>
      </c>
      <c r="N19" s="501">
        <f t="shared" si="0"/>
        <v>136.68100000000001</v>
      </c>
      <c r="O19" s="1"/>
      <c r="P19" s="1"/>
      <c r="Q19" s="1"/>
      <c r="R19" s="1"/>
    </row>
    <row r="20" spans="1:24" ht="15" customHeight="1" x14ac:dyDescent="0.3">
      <c r="A20" s="183" t="s">
        <v>4</v>
      </c>
      <c r="B20" s="502">
        <f>SUM(C20:I20)</f>
        <v>485.89100000000002</v>
      </c>
      <c r="C20" s="503">
        <f t="shared" ref="C20:G21" si="4">SUM(C4,C6,C8,C10,C12,C14,C16,C18)</f>
        <v>42.508000000000003</v>
      </c>
      <c r="D20" s="503">
        <f t="shared" si="4"/>
        <v>95.486999999999995</v>
      </c>
      <c r="E20" s="503">
        <f t="shared" si="4"/>
        <v>285.42200000000003</v>
      </c>
      <c r="F20" s="503">
        <f t="shared" si="4"/>
        <v>35.049999999999997</v>
      </c>
      <c r="G20" s="503">
        <f t="shared" si="4"/>
        <v>26.423999999999999</v>
      </c>
      <c r="H20" s="503">
        <f>SUM(H4,H14,H18)</f>
        <v>0</v>
      </c>
      <c r="I20" s="503">
        <f t="shared" ref="I20:I21" si="5">SUM(I4,I14,I18)</f>
        <v>1</v>
      </c>
      <c r="J20" s="503">
        <f t="shared" ref="J20:M21" si="6">SUM(J4,J6,J8,J10,J12,J14,J16,J18)</f>
        <v>20.484000000000002</v>
      </c>
      <c r="K20" s="503">
        <f t="shared" si="6"/>
        <v>34.898000000000003</v>
      </c>
      <c r="L20" s="503">
        <f t="shared" si="6"/>
        <v>39.301000000000002</v>
      </c>
      <c r="M20" s="504">
        <f t="shared" si="6"/>
        <v>393.07400000000001</v>
      </c>
      <c r="N20" s="505">
        <f t="shared" si="0"/>
        <v>973.64800000000014</v>
      </c>
      <c r="O20" s="1"/>
      <c r="P20" s="1"/>
      <c r="Q20" s="1"/>
      <c r="R20" s="1"/>
    </row>
    <row r="21" spans="1:24" ht="15" customHeight="1" thickBot="1" x14ac:dyDescent="0.35">
      <c r="A21" s="184" t="s">
        <v>76</v>
      </c>
      <c r="B21" s="506">
        <f t="shared" si="1"/>
        <v>211.73</v>
      </c>
      <c r="C21" s="507">
        <f t="shared" si="4"/>
        <v>9.077</v>
      </c>
      <c r="D21" s="507">
        <f t="shared" si="4"/>
        <v>35.190000000000005</v>
      </c>
      <c r="E21" s="507">
        <f t="shared" si="4"/>
        <v>127.955</v>
      </c>
      <c r="F21" s="507">
        <f t="shared" si="4"/>
        <v>21.682000000000002</v>
      </c>
      <c r="G21" s="507">
        <f t="shared" si="4"/>
        <v>16.826000000000001</v>
      </c>
      <c r="H21" s="507">
        <f>SUM(H5,H15,H19)</f>
        <v>0</v>
      </c>
      <c r="I21" s="507">
        <f t="shared" si="5"/>
        <v>1</v>
      </c>
      <c r="J21" s="507">
        <f t="shared" si="6"/>
        <v>7.2480000000000002</v>
      </c>
      <c r="K21" s="507">
        <f t="shared" si="6"/>
        <v>8.782</v>
      </c>
      <c r="L21" s="507">
        <f t="shared" si="6"/>
        <v>23.672000000000001</v>
      </c>
      <c r="M21" s="508">
        <f t="shared" si="6"/>
        <v>276.31399999999996</v>
      </c>
      <c r="N21" s="509">
        <f t="shared" si="0"/>
        <v>527.74599999999998</v>
      </c>
      <c r="O21" s="1"/>
      <c r="P21" s="1"/>
      <c r="Q21" s="1"/>
      <c r="R21" s="1"/>
    </row>
    <row r="22" spans="1:24" ht="12.75" customHeight="1" x14ac:dyDescent="0.3">
      <c r="A22" s="90"/>
      <c r="B22" s="91"/>
      <c r="C22" s="92"/>
      <c r="D22" s="92"/>
      <c r="E22" s="92"/>
      <c r="F22" s="92"/>
      <c r="G22" s="92"/>
      <c r="H22" s="92"/>
      <c r="I22" s="92"/>
      <c r="J22" s="92"/>
      <c r="K22" s="92"/>
      <c r="L22" s="92"/>
      <c r="M22" s="92"/>
      <c r="N22" s="92"/>
      <c r="O22" s="49"/>
      <c r="P22" s="49"/>
      <c r="Q22" s="49"/>
      <c r="R22" s="49"/>
    </row>
    <row r="23" spans="1:24" ht="27" customHeight="1" x14ac:dyDescent="0.3">
      <c r="A23" s="621" t="s">
        <v>491</v>
      </c>
      <c r="B23" s="621"/>
      <c r="C23" s="621"/>
      <c r="D23" s="621"/>
      <c r="E23" s="621"/>
      <c r="F23" s="621"/>
      <c r="G23" s="621"/>
      <c r="H23" s="621"/>
      <c r="I23" s="621"/>
      <c r="J23" s="621"/>
      <c r="K23" s="621"/>
      <c r="L23" s="621"/>
      <c r="M23" s="621"/>
      <c r="N23" s="621"/>
      <c r="O23" s="49"/>
      <c r="P23" s="49"/>
      <c r="Q23" s="49"/>
      <c r="R23" s="49"/>
    </row>
    <row r="24" spans="1:24" ht="15" customHeight="1" x14ac:dyDescent="0.3">
      <c r="A24" s="623" t="s">
        <v>492</v>
      </c>
      <c r="B24" s="623"/>
      <c r="C24" s="623"/>
      <c r="D24" s="623"/>
      <c r="E24" s="623"/>
      <c r="F24" s="623"/>
      <c r="G24" s="623"/>
      <c r="H24" s="623"/>
      <c r="I24" s="623"/>
      <c r="J24" s="623"/>
      <c r="K24" s="623"/>
      <c r="L24" s="623"/>
      <c r="M24" s="623"/>
      <c r="N24" s="623"/>
      <c r="O24" s="62"/>
      <c r="P24" s="62"/>
      <c r="Q24" s="62"/>
      <c r="R24" s="62"/>
    </row>
    <row r="25" spans="1:24" ht="45" customHeight="1" x14ac:dyDescent="0.3">
      <c r="A25" s="621" t="s">
        <v>504</v>
      </c>
      <c r="B25" s="621"/>
      <c r="C25" s="621"/>
      <c r="D25" s="621"/>
      <c r="E25" s="621"/>
      <c r="F25" s="621"/>
      <c r="G25" s="621"/>
      <c r="H25" s="621"/>
      <c r="I25" s="621"/>
      <c r="J25" s="621"/>
      <c r="K25" s="621"/>
      <c r="L25" s="621"/>
      <c r="M25" s="621"/>
      <c r="N25" s="621"/>
      <c r="O25" s="62"/>
      <c r="P25" s="62"/>
      <c r="Q25" s="62"/>
      <c r="R25" s="62"/>
    </row>
    <row r="26" spans="1:24" ht="15" customHeight="1" x14ac:dyDescent="0.3">
      <c r="A26" s="621" t="s">
        <v>494</v>
      </c>
      <c r="B26" s="621"/>
      <c r="C26" s="621"/>
      <c r="D26" s="621"/>
      <c r="E26" s="621"/>
      <c r="F26" s="621"/>
      <c r="G26" s="621"/>
      <c r="H26" s="621"/>
      <c r="I26" s="621"/>
      <c r="J26" s="621"/>
      <c r="K26" s="621"/>
      <c r="L26" s="621"/>
      <c r="M26" s="621"/>
      <c r="N26" s="621"/>
      <c r="O26" s="82"/>
      <c r="P26" s="82"/>
      <c r="Q26" s="82"/>
      <c r="R26" s="82"/>
      <c r="S26" s="82"/>
      <c r="T26" s="82"/>
      <c r="U26" s="82"/>
      <c r="V26" s="82"/>
      <c r="W26" s="82"/>
      <c r="X26" s="82"/>
    </row>
    <row r="27" spans="1:24" ht="16.5" customHeight="1" x14ac:dyDescent="0.3">
      <c r="A27" s="621" t="s">
        <v>495</v>
      </c>
      <c r="B27" s="621"/>
      <c r="C27" s="621"/>
      <c r="D27" s="621"/>
      <c r="E27" s="621"/>
      <c r="F27" s="621"/>
      <c r="G27" s="621"/>
      <c r="H27" s="621"/>
      <c r="I27" s="621"/>
      <c r="J27" s="621"/>
      <c r="K27" s="621"/>
      <c r="L27" s="621"/>
      <c r="M27" s="621"/>
      <c r="N27" s="621"/>
    </row>
    <row r="28" spans="1:24" x14ac:dyDescent="0.3">
      <c r="A28" s="621" t="s">
        <v>496</v>
      </c>
      <c r="B28" s="621"/>
      <c r="C28" s="621"/>
      <c r="D28" s="621"/>
      <c r="E28" s="621"/>
      <c r="F28" s="621"/>
      <c r="G28" s="621"/>
      <c r="H28" s="621"/>
      <c r="I28" s="621"/>
      <c r="J28" s="621"/>
      <c r="K28" s="621"/>
      <c r="L28" s="621"/>
      <c r="M28" s="621"/>
      <c r="N28" s="621"/>
    </row>
    <row r="29" spans="1:24" customFormat="1" x14ac:dyDescent="0.3">
      <c r="A29" s="615"/>
      <c r="B29" s="615"/>
      <c r="C29" s="615"/>
      <c r="D29" s="615"/>
      <c r="E29" s="615"/>
      <c r="F29" s="615"/>
      <c r="G29" s="615"/>
      <c r="H29" s="615"/>
      <c r="I29" s="615"/>
      <c r="J29" s="615"/>
      <c r="K29" s="615"/>
      <c r="L29" s="615"/>
      <c r="M29" s="615"/>
      <c r="N29" s="615"/>
      <c r="S29" s="1"/>
    </row>
  </sheetData>
  <mergeCells count="13">
    <mergeCell ref="A29:N29"/>
    <mergeCell ref="A1:N1"/>
    <mergeCell ref="M2:M3"/>
    <mergeCell ref="N2:N3"/>
    <mergeCell ref="A23:N23"/>
    <mergeCell ref="A2:A3"/>
    <mergeCell ref="A24:N24"/>
    <mergeCell ref="A25:N25"/>
    <mergeCell ref="A26:N26"/>
    <mergeCell ref="A27:N27"/>
    <mergeCell ref="A28:N28"/>
    <mergeCell ref="J2:L2"/>
    <mergeCell ref="B2:I2"/>
  </mergeCells>
  <pageMargins left="0.70866141732283472" right="0.70866141732283472" top="0.74803149606299213" bottom="0.74803149606299213" header="0.31496062992125984" footer="0.31496062992125984"/>
  <pageSetup paperSize="9" scale="70"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Y23"/>
  <sheetViews>
    <sheetView zoomScaleNormal="100" workbookViewId="0">
      <selection activeCell="O24" sqref="O24"/>
    </sheetView>
  </sheetViews>
  <sheetFormatPr defaultColWidth="9.21875" defaultRowHeight="13.8" x14ac:dyDescent="0.3"/>
  <cols>
    <col min="1" max="1" width="21.21875" style="2" customWidth="1"/>
    <col min="2" max="25" width="8.77734375" style="1" customWidth="1"/>
    <col min="26" max="16384" width="9.21875" style="1"/>
  </cols>
  <sheetData>
    <row r="1" spans="1:25" ht="42.75" customHeight="1" thickBot="1" x14ac:dyDescent="0.35">
      <c r="A1" s="634" t="s">
        <v>555</v>
      </c>
      <c r="B1" s="635"/>
      <c r="C1" s="635"/>
      <c r="D1" s="635"/>
      <c r="E1" s="635"/>
      <c r="F1" s="635"/>
      <c r="G1" s="635"/>
      <c r="H1" s="635"/>
      <c r="I1" s="635"/>
      <c r="J1" s="635"/>
      <c r="K1" s="635"/>
      <c r="L1" s="635"/>
      <c r="M1" s="635"/>
      <c r="N1" s="635"/>
      <c r="O1" s="635"/>
      <c r="P1" s="635"/>
      <c r="Q1" s="635"/>
      <c r="R1" s="635"/>
      <c r="S1" s="635"/>
      <c r="T1" s="635"/>
      <c r="U1" s="635"/>
      <c r="V1" s="635"/>
      <c r="W1" s="635"/>
      <c r="X1" s="635"/>
      <c r="Y1" s="636"/>
    </row>
    <row r="2" spans="1:25" s="4" customFormat="1" ht="17.25" customHeight="1" x14ac:dyDescent="0.3">
      <c r="A2" s="631" t="s">
        <v>715</v>
      </c>
      <c r="B2" s="627" t="s">
        <v>19</v>
      </c>
      <c r="C2" s="628"/>
      <c r="D2" s="628"/>
      <c r="E2" s="628"/>
      <c r="F2" s="628"/>
      <c r="G2" s="628"/>
      <c r="H2" s="628"/>
      <c r="I2" s="628"/>
      <c r="J2" s="628"/>
      <c r="K2" s="628"/>
      <c r="L2" s="628"/>
      <c r="M2" s="628"/>
      <c r="N2" s="628"/>
      <c r="O2" s="629"/>
      <c r="P2" s="627" t="s">
        <v>554</v>
      </c>
      <c r="Q2" s="628"/>
      <c r="R2" s="628"/>
      <c r="S2" s="628"/>
      <c r="T2" s="628"/>
      <c r="U2" s="628"/>
      <c r="V2" s="637" t="s">
        <v>488</v>
      </c>
      <c r="W2" s="638"/>
      <c r="X2" s="641" t="s">
        <v>4</v>
      </c>
      <c r="Y2" s="644" t="s">
        <v>124</v>
      </c>
    </row>
    <row r="3" spans="1:25" s="4" customFormat="1" ht="52.5" customHeight="1" x14ac:dyDescent="0.3">
      <c r="A3" s="622"/>
      <c r="B3" s="630" t="s">
        <v>20</v>
      </c>
      <c r="C3" s="630"/>
      <c r="D3" s="630" t="s">
        <v>21</v>
      </c>
      <c r="E3" s="630"/>
      <c r="F3" s="630" t="s">
        <v>22</v>
      </c>
      <c r="G3" s="630"/>
      <c r="H3" s="630" t="s">
        <v>23</v>
      </c>
      <c r="I3" s="630"/>
      <c r="J3" s="630" t="s">
        <v>24</v>
      </c>
      <c r="K3" s="630"/>
      <c r="L3" s="630" t="s">
        <v>56</v>
      </c>
      <c r="M3" s="630"/>
      <c r="N3" s="539" t="s">
        <v>539</v>
      </c>
      <c r="O3" s="540"/>
      <c r="P3" s="539" t="s">
        <v>489</v>
      </c>
      <c r="Q3" s="540"/>
      <c r="R3" s="539" t="s">
        <v>566</v>
      </c>
      <c r="S3" s="540"/>
      <c r="T3" s="539" t="s">
        <v>490</v>
      </c>
      <c r="U3" s="540"/>
      <c r="V3" s="639"/>
      <c r="W3" s="640"/>
      <c r="X3" s="642"/>
      <c r="Y3" s="645"/>
    </row>
    <row r="4" spans="1:25" s="4" customFormat="1" ht="13.5" customHeight="1" thickBot="1" x14ac:dyDescent="0.35">
      <c r="A4" s="632"/>
      <c r="B4" s="41" t="s">
        <v>4</v>
      </c>
      <c r="C4" s="41" t="s">
        <v>25</v>
      </c>
      <c r="D4" s="41" t="s">
        <v>4</v>
      </c>
      <c r="E4" s="41" t="s">
        <v>25</v>
      </c>
      <c r="F4" s="41" t="s">
        <v>4</v>
      </c>
      <c r="G4" s="41" t="s">
        <v>25</v>
      </c>
      <c r="H4" s="41" t="s">
        <v>4</v>
      </c>
      <c r="I4" s="41" t="s">
        <v>25</v>
      </c>
      <c r="J4" s="41" t="s">
        <v>4</v>
      </c>
      <c r="K4" s="41" t="s">
        <v>25</v>
      </c>
      <c r="L4" s="41" t="s">
        <v>4</v>
      </c>
      <c r="M4" s="41" t="s">
        <v>25</v>
      </c>
      <c r="N4" s="41" t="s">
        <v>4</v>
      </c>
      <c r="O4" s="41" t="s">
        <v>25</v>
      </c>
      <c r="P4" s="41" t="s">
        <v>4</v>
      </c>
      <c r="Q4" s="41" t="s">
        <v>25</v>
      </c>
      <c r="R4" s="41" t="s">
        <v>4</v>
      </c>
      <c r="S4" s="41" t="s">
        <v>25</v>
      </c>
      <c r="T4" s="41" t="s">
        <v>4</v>
      </c>
      <c r="U4" s="41" t="s">
        <v>25</v>
      </c>
      <c r="V4" s="41" t="s">
        <v>4</v>
      </c>
      <c r="W4" s="41" t="s">
        <v>25</v>
      </c>
      <c r="X4" s="643"/>
      <c r="Y4" s="646"/>
    </row>
    <row r="5" spans="1:25" s="5" customFormat="1" ht="12.75" customHeight="1" x14ac:dyDescent="0.3">
      <c r="A5" s="133" t="s">
        <v>26</v>
      </c>
      <c r="B5" s="134"/>
      <c r="C5" s="134"/>
      <c r="D5" s="134"/>
      <c r="E5" s="134"/>
      <c r="F5" s="134">
        <v>2</v>
      </c>
      <c r="G5" s="134">
        <v>1</v>
      </c>
      <c r="H5" s="134">
        <v>7</v>
      </c>
      <c r="I5" s="134">
        <v>5</v>
      </c>
      <c r="J5" s="134">
        <v>7</v>
      </c>
      <c r="K5" s="134">
        <v>5</v>
      </c>
      <c r="L5" s="134"/>
      <c r="M5" s="134"/>
      <c r="N5" s="134"/>
      <c r="O5" s="134"/>
      <c r="P5" s="134"/>
      <c r="Q5" s="134"/>
      <c r="R5" s="134"/>
      <c r="S5" s="134"/>
      <c r="T5" s="134">
        <v>13</v>
      </c>
      <c r="U5" s="134">
        <v>4</v>
      </c>
      <c r="V5" s="134">
        <v>24</v>
      </c>
      <c r="W5" s="134">
        <v>16</v>
      </c>
      <c r="X5" s="178">
        <f>SUM(B5,D5,F5,H5,J5,L5,N5,P5,R5,T5,V5)</f>
        <v>53</v>
      </c>
      <c r="Y5" s="131">
        <f>SUM(C5,E5,G5,I5,K5,M5,O5,Q5,S5,U5,W5)</f>
        <v>31</v>
      </c>
    </row>
    <row r="6" spans="1:25" s="5" customFormat="1" ht="12.75" customHeight="1" x14ac:dyDescent="0.3">
      <c r="A6" s="27" t="s">
        <v>27</v>
      </c>
      <c r="B6" s="135"/>
      <c r="C6" s="135"/>
      <c r="D6" s="135">
        <v>7</v>
      </c>
      <c r="E6" s="135">
        <v>1</v>
      </c>
      <c r="F6" s="135">
        <v>97</v>
      </c>
      <c r="G6" s="135">
        <v>39</v>
      </c>
      <c r="H6" s="135">
        <v>27</v>
      </c>
      <c r="I6" s="135">
        <v>14</v>
      </c>
      <c r="J6" s="135">
        <v>6</v>
      </c>
      <c r="K6" s="135">
        <v>4</v>
      </c>
      <c r="L6" s="135"/>
      <c r="M6" s="135"/>
      <c r="N6" s="135"/>
      <c r="O6" s="135"/>
      <c r="P6" s="135">
        <v>16</v>
      </c>
      <c r="Q6" s="135">
        <v>4</v>
      </c>
      <c r="R6" s="135">
        <v>12</v>
      </c>
      <c r="S6" s="135">
        <v>2</v>
      </c>
      <c r="T6" s="135">
        <v>21</v>
      </c>
      <c r="U6" s="135">
        <v>11</v>
      </c>
      <c r="V6" s="135">
        <v>88</v>
      </c>
      <c r="W6" s="135">
        <v>56</v>
      </c>
      <c r="X6" s="139">
        <f t="shared" ref="X6:Y11" si="0">SUM(B6,D6,F6,H6,J6,L6,N6,P6,R6,T6,V6)</f>
        <v>274</v>
      </c>
      <c r="Y6" s="132">
        <f t="shared" si="0"/>
        <v>131</v>
      </c>
    </row>
    <row r="7" spans="1:25" s="5" customFormat="1" ht="12.75" customHeight="1" x14ac:dyDescent="0.3">
      <c r="A7" s="27" t="s">
        <v>28</v>
      </c>
      <c r="B7" s="135">
        <v>13</v>
      </c>
      <c r="C7" s="135">
        <v>1</v>
      </c>
      <c r="D7" s="135">
        <v>44</v>
      </c>
      <c r="E7" s="135">
        <v>17</v>
      </c>
      <c r="F7" s="135">
        <v>127</v>
      </c>
      <c r="G7" s="135">
        <v>62</v>
      </c>
      <c r="H7" s="135">
        <v>4</v>
      </c>
      <c r="I7" s="135">
        <v>2</v>
      </c>
      <c r="J7" s="135">
        <v>9</v>
      </c>
      <c r="K7" s="135">
        <v>5</v>
      </c>
      <c r="L7" s="135"/>
      <c r="M7" s="135"/>
      <c r="N7" s="135"/>
      <c r="O7" s="135"/>
      <c r="P7" s="135">
        <v>3</v>
      </c>
      <c r="Q7" s="135">
        <v>2</v>
      </c>
      <c r="R7" s="135">
        <v>19</v>
      </c>
      <c r="S7" s="135">
        <v>6</v>
      </c>
      <c r="T7" s="135">
        <v>12</v>
      </c>
      <c r="U7" s="135">
        <v>10</v>
      </c>
      <c r="V7" s="135">
        <v>141</v>
      </c>
      <c r="W7" s="135">
        <v>97</v>
      </c>
      <c r="X7" s="139">
        <f t="shared" si="0"/>
        <v>372</v>
      </c>
      <c r="Y7" s="132">
        <f t="shared" si="0"/>
        <v>202</v>
      </c>
    </row>
    <row r="8" spans="1:25" s="5" customFormat="1" ht="12.75" customHeight="1" x14ac:dyDescent="0.3">
      <c r="A8" s="27" t="s">
        <v>29</v>
      </c>
      <c r="B8" s="135">
        <v>20</v>
      </c>
      <c r="C8" s="135">
        <v>9</v>
      </c>
      <c r="D8" s="135">
        <v>22</v>
      </c>
      <c r="E8" s="135">
        <v>11</v>
      </c>
      <c r="F8" s="135">
        <v>42</v>
      </c>
      <c r="G8" s="135">
        <v>23</v>
      </c>
      <c r="H8" s="135"/>
      <c r="I8" s="135"/>
      <c r="J8" s="135">
        <v>5</v>
      </c>
      <c r="K8" s="135">
        <v>3</v>
      </c>
      <c r="L8" s="135"/>
      <c r="M8" s="135"/>
      <c r="N8" s="135"/>
      <c r="O8" s="135"/>
      <c r="P8" s="135"/>
      <c r="Q8" s="135"/>
      <c r="R8" s="135">
        <v>4</v>
      </c>
      <c r="S8" s="135">
        <v>2</v>
      </c>
      <c r="T8" s="135">
        <v>4</v>
      </c>
      <c r="U8" s="135">
        <v>3</v>
      </c>
      <c r="V8" s="135">
        <v>99</v>
      </c>
      <c r="W8" s="135">
        <v>77</v>
      </c>
      <c r="X8" s="139">
        <f t="shared" si="0"/>
        <v>196</v>
      </c>
      <c r="Y8" s="132">
        <f t="shared" si="0"/>
        <v>128</v>
      </c>
    </row>
    <row r="9" spans="1:25" s="5" customFormat="1" x14ac:dyDescent="0.3">
      <c r="A9" s="27" t="s">
        <v>30</v>
      </c>
      <c r="B9" s="135">
        <v>10</v>
      </c>
      <c r="C9" s="135">
        <v>2</v>
      </c>
      <c r="D9" s="135">
        <v>21</v>
      </c>
      <c r="E9" s="135">
        <v>11</v>
      </c>
      <c r="F9" s="135">
        <v>33</v>
      </c>
      <c r="G9" s="135">
        <v>14</v>
      </c>
      <c r="H9" s="135"/>
      <c r="I9" s="135"/>
      <c r="J9" s="135"/>
      <c r="K9" s="135"/>
      <c r="L9" s="135"/>
      <c r="M9" s="135"/>
      <c r="N9" s="135"/>
      <c r="O9" s="135"/>
      <c r="P9" s="135"/>
      <c r="Q9" s="135"/>
      <c r="R9" s="135">
        <v>2</v>
      </c>
      <c r="S9" s="135"/>
      <c r="T9" s="135">
        <v>6</v>
      </c>
      <c r="U9" s="135">
        <v>5</v>
      </c>
      <c r="V9" s="135">
        <v>48</v>
      </c>
      <c r="W9" s="135">
        <v>37</v>
      </c>
      <c r="X9" s="139">
        <f t="shared" si="0"/>
        <v>120</v>
      </c>
      <c r="Y9" s="132">
        <f t="shared" si="0"/>
        <v>69</v>
      </c>
    </row>
    <row r="10" spans="1:25" s="5" customFormat="1" x14ac:dyDescent="0.3">
      <c r="A10" s="27" t="s">
        <v>31</v>
      </c>
      <c r="B10" s="135">
        <v>10</v>
      </c>
      <c r="C10" s="135">
        <v>1</v>
      </c>
      <c r="D10" s="135">
        <v>15</v>
      </c>
      <c r="E10" s="135">
        <v>1</v>
      </c>
      <c r="F10" s="135">
        <v>8</v>
      </c>
      <c r="G10" s="135">
        <v>2</v>
      </c>
      <c r="H10" s="135"/>
      <c r="I10" s="135"/>
      <c r="J10" s="135"/>
      <c r="K10" s="135"/>
      <c r="L10" s="135"/>
      <c r="M10" s="135"/>
      <c r="N10" s="135">
        <v>1</v>
      </c>
      <c r="O10" s="135">
        <v>1</v>
      </c>
      <c r="P10" s="135"/>
      <c r="Q10" s="135"/>
      <c r="R10" s="135"/>
      <c r="S10" s="135"/>
      <c r="T10" s="135">
        <v>1</v>
      </c>
      <c r="U10" s="135"/>
      <c r="V10" s="135">
        <v>5</v>
      </c>
      <c r="W10" s="135">
        <v>2</v>
      </c>
      <c r="X10" s="139">
        <f t="shared" si="0"/>
        <v>40</v>
      </c>
      <c r="Y10" s="132">
        <f t="shared" si="0"/>
        <v>7</v>
      </c>
    </row>
    <row r="11" spans="1:25" ht="14.4" thickBot="1" x14ac:dyDescent="0.35">
      <c r="A11" s="23" t="s">
        <v>4</v>
      </c>
      <c r="B11" s="130">
        <f>SUM(B5:B10)</f>
        <v>53</v>
      </c>
      <c r="C11" s="130">
        <f t="shared" ref="C11:W11" si="1">SUM(C5:C10)</f>
        <v>13</v>
      </c>
      <c r="D11" s="130">
        <f t="shared" si="1"/>
        <v>109</v>
      </c>
      <c r="E11" s="130">
        <f t="shared" si="1"/>
        <v>41</v>
      </c>
      <c r="F11" s="130">
        <f t="shared" si="1"/>
        <v>309</v>
      </c>
      <c r="G11" s="130">
        <f t="shared" si="1"/>
        <v>141</v>
      </c>
      <c r="H11" s="130">
        <f t="shared" si="1"/>
        <v>38</v>
      </c>
      <c r="I11" s="130">
        <f t="shared" si="1"/>
        <v>21</v>
      </c>
      <c r="J11" s="130">
        <f t="shared" si="1"/>
        <v>27</v>
      </c>
      <c r="K11" s="130">
        <f t="shared" si="1"/>
        <v>17</v>
      </c>
      <c r="L11" s="130">
        <f t="shared" si="1"/>
        <v>0</v>
      </c>
      <c r="M11" s="130">
        <f t="shared" si="1"/>
        <v>0</v>
      </c>
      <c r="N11" s="130">
        <f t="shared" si="1"/>
        <v>1</v>
      </c>
      <c r="O11" s="130">
        <f t="shared" si="1"/>
        <v>1</v>
      </c>
      <c r="P11" s="130">
        <f t="shared" si="1"/>
        <v>19</v>
      </c>
      <c r="Q11" s="130">
        <f t="shared" si="1"/>
        <v>6</v>
      </c>
      <c r="R11" s="130">
        <f t="shared" si="1"/>
        <v>37</v>
      </c>
      <c r="S11" s="130">
        <f t="shared" si="1"/>
        <v>10</v>
      </c>
      <c r="T11" s="130">
        <f t="shared" si="1"/>
        <v>57</v>
      </c>
      <c r="U11" s="130">
        <f t="shared" si="1"/>
        <v>33</v>
      </c>
      <c r="V11" s="130">
        <f t="shared" si="1"/>
        <v>405</v>
      </c>
      <c r="W11" s="130">
        <f t="shared" si="1"/>
        <v>285</v>
      </c>
      <c r="X11" s="130">
        <f t="shared" si="0"/>
        <v>1055</v>
      </c>
      <c r="Y11" s="210">
        <f t="shared" si="0"/>
        <v>568</v>
      </c>
    </row>
    <row r="12" spans="1:25" ht="15" customHeight="1" x14ac:dyDescent="0.3"/>
    <row r="13" spans="1:25" ht="15" customHeight="1" x14ac:dyDescent="0.3"/>
    <row r="14" spans="1:25" ht="15" customHeight="1" x14ac:dyDescent="0.3">
      <c r="A14" s="591" t="s">
        <v>499</v>
      </c>
      <c r="B14" s="591"/>
      <c r="C14" s="591"/>
      <c r="D14" s="591"/>
      <c r="E14" s="591"/>
      <c r="F14" s="591"/>
      <c r="G14" s="591"/>
      <c r="H14" s="591"/>
      <c r="I14" s="591"/>
      <c r="J14" s="591"/>
      <c r="K14" s="591"/>
      <c r="L14" s="591"/>
      <c r="M14" s="591"/>
      <c r="N14" s="591"/>
      <c r="O14" s="591"/>
      <c r="P14" s="591"/>
      <c r="Q14" s="591"/>
      <c r="R14" s="591"/>
      <c r="S14" s="591"/>
      <c r="T14" s="591"/>
      <c r="U14" s="591"/>
      <c r="V14" s="591"/>
      <c r="W14" s="591"/>
      <c r="X14" s="591"/>
      <c r="Y14" s="591"/>
    </row>
    <row r="15" spans="1:25" ht="15" customHeight="1" x14ac:dyDescent="0.3">
      <c r="A15" s="633" t="s">
        <v>492</v>
      </c>
      <c r="B15" s="633"/>
      <c r="C15" s="633"/>
      <c r="D15" s="633"/>
      <c r="E15" s="633"/>
      <c r="F15" s="633"/>
      <c r="G15" s="633"/>
      <c r="H15" s="633"/>
      <c r="I15" s="633"/>
      <c r="J15" s="633"/>
      <c r="K15" s="633"/>
      <c r="L15" s="633"/>
      <c r="M15" s="633"/>
      <c r="N15" s="633"/>
      <c r="O15" s="633"/>
      <c r="P15" s="633"/>
      <c r="Q15" s="633"/>
      <c r="R15" s="633"/>
      <c r="S15" s="633"/>
      <c r="T15" s="633"/>
      <c r="U15" s="633"/>
      <c r="V15" s="633"/>
      <c r="W15" s="633"/>
      <c r="X15" s="633"/>
      <c r="Y15" s="633"/>
    </row>
    <row r="16" spans="1:25" ht="45" customHeight="1" x14ac:dyDescent="0.3">
      <c r="A16" s="621" t="s">
        <v>493</v>
      </c>
      <c r="B16" s="621"/>
      <c r="C16" s="621"/>
      <c r="D16" s="621"/>
      <c r="E16" s="621"/>
      <c r="F16" s="621"/>
      <c r="G16" s="621"/>
      <c r="H16" s="621"/>
      <c r="I16" s="621"/>
      <c r="J16" s="621"/>
      <c r="K16" s="621"/>
      <c r="L16" s="621"/>
      <c r="M16" s="621"/>
      <c r="N16" s="621"/>
      <c r="O16" s="621"/>
      <c r="P16" s="621"/>
      <c r="Q16" s="621"/>
      <c r="R16" s="621"/>
      <c r="S16" s="621"/>
      <c r="T16" s="621"/>
      <c r="U16" s="621"/>
      <c r="V16" s="621"/>
      <c r="W16" s="621"/>
      <c r="X16" s="621"/>
      <c r="Y16" s="621"/>
    </row>
    <row r="17" spans="1:25" ht="15" customHeight="1" x14ac:dyDescent="0.3">
      <c r="A17" s="621" t="s">
        <v>494</v>
      </c>
      <c r="B17" s="621"/>
      <c r="C17" s="621"/>
      <c r="D17" s="621"/>
      <c r="E17" s="621"/>
      <c r="F17" s="621"/>
      <c r="G17" s="621"/>
      <c r="H17" s="621"/>
      <c r="I17" s="621"/>
      <c r="J17" s="621"/>
      <c r="K17" s="621"/>
      <c r="L17" s="621"/>
      <c r="M17" s="621"/>
      <c r="N17" s="621"/>
      <c r="O17" s="621"/>
      <c r="P17" s="621"/>
      <c r="Q17" s="621"/>
      <c r="R17" s="621"/>
      <c r="S17" s="621"/>
      <c r="T17" s="621"/>
      <c r="U17" s="621"/>
      <c r="V17" s="621"/>
      <c r="W17" s="621"/>
      <c r="X17" s="621"/>
      <c r="Y17" s="621"/>
    </row>
    <row r="18" spans="1:25" ht="15" customHeight="1" x14ac:dyDescent="0.3">
      <c r="A18" s="621" t="s">
        <v>495</v>
      </c>
      <c r="B18" s="621"/>
      <c r="C18" s="621"/>
      <c r="D18" s="621"/>
      <c r="E18" s="621"/>
      <c r="F18" s="621"/>
      <c r="G18" s="621"/>
      <c r="H18" s="621"/>
      <c r="I18" s="621"/>
      <c r="J18" s="621"/>
      <c r="K18" s="621"/>
      <c r="L18" s="621"/>
      <c r="M18" s="621"/>
      <c r="N18" s="621"/>
      <c r="O18" s="621"/>
      <c r="P18" s="621"/>
      <c r="Q18" s="621"/>
      <c r="R18" s="621"/>
      <c r="S18" s="621"/>
      <c r="T18" s="621"/>
      <c r="U18" s="621"/>
      <c r="V18" s="621"/>
      <c r="W18" s="621"/>
      <c r="X18" s="621"/>
      <c r="Y18" s="621"/>
    </row>
    <row r="19" spans="1:25" x14ac:dyDescent="0.3">
      <c r="A19" s="615"/>
      <c r="B19" s="615"/>
      <c r="C19" s="615"/>
      <c r="D19" s="615"/>
      <c r="E19" s="615"/>
      <c r="F19" s="615"/>
      <c r="G19" s="615"/>
      <c r="H19" s="615"/>
      <c r="I19" s="615"/>
      <c r="J19" s="615"/>
      <c r="K19" s="615"/>
      <c r="L19" s="615"/>
      <c r="M19" s="615"/>
      <c r="N19" s="229"/>
      <c r="O19" s="229"/>
    </row>
    <row r="21" spans="1:25" ht="14.4" x14ac:dyDescent="0.3">
      <c r="A21" s="211"/>
    </row>
    <row r="22" spans="1:25" ht="14.4" x14ac:dyDescent="0.3">
      <c r="A22" s="211"/>
    </row>
    <row r="23" spans="1:25" ht="14.4" x14ac:dyDescent="0.3">
      <c r="A23" s="211"/>
    </row>
  </sheetData>
  <mergeCells count="23">
    <mergeCell ref="A1:Y1"/>
    <mergeCell ref="V2:W3"/>
    <mergeCell ref="X2:X4"/>
    <mergeCell ref="Y2:Y4"/>
    <mergeCell ref="B3:C3"/>
    <mergeCell ref="D3:E3"/>
    <mergeCell ref="F3:G3"/>
    <mergeCell ref="N3:O3"/>
    <mergeCell ref="A18:Y18"/>
    <mergeCell ref="A19:M19"/>
    <mergeCell ref="H3:I3"/>
    <mergeCell ref="J3:K3"/>
    <mergeCell ref="L3:M3"/>
    <mergeCell ref="P3:Q3"/>
    <mergeCell ref="R3:S3"/>
    <mergeCell ref="T3:U3"/>
    <mergeCell ref="A2:A4"/>
    <mergeCell ref="A14:Y14"/>
    <mergeCell ref="A15:Y15"/>
    <mergeCell ref="A16:Y16"/>
    <mergeCell ref="A17:Y17"/>
    <mergeCell ref="P2:U2"/>
    <mergeCell ref="B2:O2"/>
  </mergeCells>
  <pageMargins left="0.25" right="0.25" top="0.75" bottom="0.75" header="0.3" footer="0.3"/>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pageSetUpPr fitToPage="1"/>
  </sheetPr>
  <dimension ref="A1:W115"/>
  <sheetViews>
    <sheetView topLeftCell="A145" zoomScaleNormal="100" workbookViewId="0">
      <selection activeCell="D26" sqref="D26"/>
    </sheetView>
  </sheetViews>
  <sheetFormatPr defaultColWidth="9.21875" defaultRowHeight="13.8" x14ac:dyDescent="0.3"/>
  <cols>
    <col min="1" max="1" width="47.77734375" style="2" customWidth="1"/>
    <col min="2" max="2" width="6.77734375" style="3" customWidth="1"/>
    <col min="3" max="3" width="8.21875" style="1" customWidth="1"/>
    <col min="4" max="4" width="6.77734375" style="1" customWidth="1"/>
    <col min="5" max="5" width="8.5546875" style="1" customWidth="1"/>
    <col min="6" max="6" width="7.44140625" style="1" customWidth="1"/>
    <col min="7" max="7" width="8.77734375" style="1" customWidth="1"/>
    <col min="8" max="8" width="7" style="1" customWidth="1"/>
    <col min="9" max="11" width="9.21875" style="1"/>
    <col min="12" max="13" width="8.77734375" style="1" customWidth="1"/>
    <col min="14" max="16384" width="9.21875" style="1"/>
  </cols>
  <sheetData>
    <row r="1" spans="1:23" ht="25.5" customHeight="1" x14ac:dyDescent="0.3">
      <c r="A1" s="536" t="s">
        <v>390</v>
      </c>
      <c r="B1" s="537"/>
      <c r="C1" s="537"/>
      <c r="D1" s="537"/>
      <c r="E1" s="537"/>
      <c r="F1" s="537"/>
      <c r="G1" s="537"/>
      <c r="H1" s="537"/>
      <c r="I1" s="537"/>
      <c r="J1" s="537"/>
      <c r="K1" s="538"/>
      <c r="M1" s="535"/>
      <c r="N1" s="535"/>
      <c r="O1" s="535"/>
      <c r="P1" s="535"/>
      <c r="Q1" s="535"/>
      <c r="R1" s="535"/>
      <c r="S1" s="535"/>
      <c r="T1" s="535"/>
      <c r="U1" s="535"/>
      <c r="V1" s="535"/>
      <c r="W1" s="535"/>
    </row>
    <row r="2" spans="1:23" s="4" customFormat="1" ht="38.25" customHeight="1" x14ac:dyDescent="0.3">
      <c r="A2" s="102" t="s">
        <v>715</v>
      </c>
      <c r="B2" s="231"/>
      <c r="C2" s="539" t="s">
        <v>0</v>
      </c>
      <c r="D2" s="540"/>
      <c r="E2" s="539" t="s">
        <v>2</v>
      </c>
      <c r="F2" s="540"/>
      <c r="G2" s="539" t="s">
        <v>1</v>
      </c>
      <c r="H2" s="540"/>
      <c r="I2" s="541" t="s">
        <v>3</v>
      </c>
      <c r="J2" s="542"/>
      <c r="K2" s="232" t="s">
        <v>4</v>
      </c>
      <c r="N2" s="60"/>
      <c r="O2" s="60"/>
      <c r="P2" s="60"/>
      <c r="Q2" s="60"/>
      <c r="R2" s="60"/>
      <c r="S2" s="60"/>
      <c r="T2" s="60"/>
      <c r="U2" s="60"/>
      <c r="V2" s="60"/>
      <c r="W2" s="60"/>
    </row>
    <row r="3" spans="1:23" s="4" customFormat="1" ht="13.5" customHeight="1" thickBot="1" x14ac:dyDescent="0.35">
      <c r="A3" s="96"/>
      <c r="B3" s="233"/>
      <c r="C3" s="234" t="s">
        <v>6</v>
      </c>
      <c r="D3" s="234" t="s">
        <v>7</v>
      </c>
      <c r="E3" s="234" t="s">
        <v>6</v>
      </c>
      <c r="F3" s="234" t="s">
        <v>7</v>
      </c>
      <c r="G3" s="234" t="s">
        <v>6</v>
      </c>
      <c r="H3" s="234" t="s">
        <v>7</v>
      </c>
      <c r="I3" s="351" t="s">
        <v>6</v>
      </c>
      <c r="J3" s="351" t="s">
        <v>7</v>
      </c>
      <c r="K3" s="235"/>
      <c r="M3" s="44"/>
    </row>
    <row r="4" spans="1:23" s="5" customFormat="1" ht="15" customHeight="1" x14ac:dyDescent="0.3">
      <c r="A4" s="197" t="s">
        <v>677</v>
      </c>
      <c r="B4" s="532"/>
      <c r="C4" s="533"/>
      <c r="D4" s="533"/>
      <c r="E4" s="533"/>
      <c r="F4" s="533"/>
      <c r="G4" s="533"/>
      <c r="H4" s="533"/>
      <c r="I4" s="533"/>
      <c r="J4" s="533"/>
      <c r="K4" s="534"/>
      <c r="M4" s="44"/>
    </row>
    <row r="5" spans="1:23" s="2" customFormat="1" x14ac:dyDescent="0.3">
      <c r="A5" s="236" t="s">
        <v>516</v>
      </c>
      <c r="B5" s="237" t="s">
        <v>515</v>
      </c>
      <c r="C5" s="526"/>
      <c r="D5" s="527"/>
      <c r="E5" s="527"/>
      <c r="F5" s="527"/>
      <c r="G5" s="527"/>
      <c r="H5" s="527"/>
      <c r="I5" s="527"/>
      <c r="J5" s="527"/>
      <c r="K5" s="528"/>
    </row>
    <row r="6" spans="1:23" x14ac:dyDescent="0.3">
      <c r="A6" s="118" t="s">
        <v>530</v>
      </c>
      <c r="B6" s="238" t="s">
        <v>517</v>
      </c>
      <c r="C6" s="98"/>
      <c r="D6" s="98"/>
      <c r="E6" s="98"/>
      <c r="F6" s="98"/>
      <c r="G6" s="98"/>
      <c r="H6" s="98"/>
      <c r="I6" s="98"/>
      <c r="J6" s="98"/>
      <c r="K6" s="108">
        <f>SUM(C6:J6)</f>
        <v>0</v>
      </c>
    </row>
    <row r="7" spans="1:23" x14ac:dyDescent="0.3">
      <c r="A7" s="118" t="s">
        <v>531</v>
      </c>
      <c r="B7" s="238" t="s">
        <v>518</v>
      </c>
      <c r="C7" s="98"/>
      <c r="D7" s="98"/>
      <c r="E7" s="98"/>
      <c r="F7" s="98"/>
      <c r="G7" s="98"/>
      <c r="H7" s="98"/>
      <c r="I7" s="347"/>
      <c r="J7" s="348"/>
      <c r="K7" s="108">
        <f t="shared" ref="K7:K16" si="0">SUM(C7:J7)</f>
        <v>0</v>
      </c>
    </row>
    <row r="8" spans="1:23" x14ac:dyDescent="0.3">
      <c r="A8" s="118" t="s">
        <v>532</v>
      </c>
      <c r="B8" s="238" t="s">
        <v>519</v>
      </c>
      <c r="C8" s="98"/>
      <c r="D8" s="98"/>
      <c r="E8" s="98"/>
      <c r="F8" s="98"/>
      <c r="G8" s="98"/>
      <c r="H8" s="98"/>
      <c r="I8" s="347"/>
      <c r="J8" s="348"/>
      <c r="K8" s="108">
        <f t="shared" si="0"/>
        <v>0</v>
      </c>
    </row>
    <row r="9" spans="1:23" x14ac:dyDescent="0.3">
      <c r="A9" s="118" t="s">
        <v>533</v>
      </c>
      <c r="B9" s="238" t="s">
        <v>520</v>
      </c>
      <c r="C9" s="98"/>
      <c r="D9" s="98"/>
      <c r="E9" s="98"/>
      <c r="F9" s="98"/>
      <c r="G9" s="98"/>
      <c r="H9" s="98"/>
      <c r="I9" s="347"/>
      <c r="J9" s="348"/>
      <c r="K9" s="108">
        <f t="shared" si="0"/>
        <v>0</v>
      </c>
    </row>
    <row r="10" spans="1:23" x14ac:dyDescent="0.3">
      <c r="A10" s="118" t="s">
        <v>534</v>
      </c>
      <c r="B10" s="238" t="s">
        <v>521</v>
      </c>
      <c r="C10" s="98"/>
      <c r="D10" s="98"/>
      <c r="E10" s="98"/>
      <c r="F10" s="98"/>
      <c r="G10" s="98"/>
      <c r="H10" s="98"/>
      <c r="I10" s="347"/>
      <c r="J10" s="348"/>
      <c r="K10" s="108">
        <f t="shared" si="0"/>
        <v>0</v>
      </c>
    </row>
    <row r="11" spans="1:23" x14ac:dyDescent="0.3">
      <c r="A11" s="118" t="s">
        <v>535</v>
      </c>
      <c r="B11" s="238" t="s">
        <v>522</v>
      </c>
      <c r="C11" s="98"/>
      <c r="D11" s="98"/>
      <c r="E11" s="98"/>
      <c r="F11" s="98"/>
      <c r="G11" s="98">
        <v>3</v>
      </c>
      <c r="H11" s="98">
        <v>2</v>
      </c>
      <c r="I11" s="347">
        <v>3</v>
      </c>
      <c r="J11" s="348">
        <v>4</v>
      </c>
      <c r="K11" s="108">
        <f t="shared" si="0"/>
        <v>12</v>
      </c>
    </row>
    <row r="12" spans="1:23" x14ac:dyDescent="0.3">
      <c r="A12" s="118" t="s">
        <v>529</v>
      </c>
      <c r="B12" s="238" t="s">
        <v>523</v>
      </c>
      <c r="C12" s="98"/>
      <c r="D12" s="98"/>
      <c r="E12" s="98"/>
      <c r="F12" s="98"/>
      <c r="G12" s="98"/>
      <c r="H12" s="98"/>
      <c r="I12" s="347">
        <v>1</v>
      </c>
      <c r="J12" s="348"/>
      <c r="K12" s="108">
        <f t="shared" si="0"/>
        <v>1</v>
      </c>
    </row>
    <row r="13" spans="1:23" x14ac:dyDescent="0.3">
      <c r="A13" s="118" t="s">
        <v>536</v>
      </c>
      <c r="B13" s="238" t="s">
        <v>524</v>
      </c>
      <c r="C13" s="98">
        <v>7</v>
      </c>
      <c r="D13" s="98">
        <v>6</v>
      </c>
      <c r="E13" s="98"/>
      <c r="F13" s="98"/>
      <c r="G13" s="98">
        <v>15</v>
      </c>
      <c r="H13" s="98">
        <v>9</v>
      </c>
      <c r="I13" s="347">
        <v>12</v>
      </c>
      <c r="J13" s="348">
        <v>11</v>
      </c>
      <c r="K13" s="108">
        <f t="shared" si="0"/>
        <v>60</v>
      </c>
    </row>
    <row r="14" spans="1:23" x14ac:dyDescent="0.3">
      <c r="A14" s="118" t="s">
        <v>537</v>
      </c>
      <c r="B14" s="238" t="s">
        <v>525</v>
      </c>
      <c r="C14" s="98"/>
      <c r="D14" s="98"/>
      <c r="E14" s="98"/>
      <c r="F14" s="98"/>
      <c r="G14" s="98"/>
      <c r="H14" s="98"/>
      <c r="I14" s="347"/>
      <c r="J14" s="348"/>
      <c r="K14" s="108">
        <f t="shared" si="0"/>
        <v>0</v>
      </c>
    </row>
    <row r="15" spans="1:23" ht="12.75" customHeight="1" x14ac:dyDescent="0.3">
      <c r="A15" s="118" t="s">
        <v>538</v>
      </c>
      <c r="B15" s="238" t="s">
        <v>526</v>
      </c>
      <c r="C15" s="98"/>
      <c r="D15" s="98"/>
      <c r="E15" s="98"/>
      <c r="F15" s="98"/>
      <c r="G15" s="98"/>
      <c r="H15" s="98"/>
      <c r="I15" s="347"/>
      <c r="J15" s="348"/>
      <c r="K15" s="108">
        <f t="shared" si="0"/>
        <v>0</v>
      </c>
    </row>
    <row r="16" spans="1:23" x14ac:dyDescent="0.3">
      <c r="A16" s="118" t="s">
        <v>528</v>
      </c>
      <c r="B16" s="238" t="s">
        <v>527</v>
      </c>
      <c r="C16" s="98"/>
      <c r="D16" s="98"/>
      <c r="E16" s="98"/>
      <c r="F16" s="98"/>
      <c r="G16" s="98"/>
      <c r="H16" s="98"/>
      <c r="I16" s="347"/>
      <c r="J16" s="348"/>
      <c r="K16" s="108">
        <f t="shared" si="0"/>
        <v>0</v>
      </c>
    </row>
    <row r="17" spans="1:11" x14ac:dyDescent="0.3">
      <c r="A17" s="239" t="s">
        <v>93</v>
      </c>
      <c r="B17" s="352" t="s">
        <v>94</v>
      </c>
      <c r="C17" s="114">
        <f>SUM(C6:C16)</f>
        <v>7</v>
      </c>
      <c r="D17" s="114">
        <f t="shared" ref="D17:J17" si="1">SUM(D6:D16)</f>
        <v>6</v>
      </c>
      <c r="E17" s="114">
        <f t="shared" si="1"/>
        <v>0</v>
      </c>
      <c r="F17" s="114">
        <f t="shared" si="1"/>
        <v>0</v>
      </c>
      <c r="G17" s="114">
        <f t="shared" si="1"/>
        <v>18</v>
      </c>
      <c r="H17" s="114">
        <f t="shared" si="1"/>
        <v>11</v>
      </c>
      <c r="I17" s="114">
        <f t="shared" si="1"/>
        <v>16</v>
      </c>
      <c r="J17" s="114">
        <f t="shared" si="1"/>
        <v>15</v>
      </c>
      <c r="K17" s="108">
        <f>SUM(K6:K16)</f>
        <v>73</v>
      </c>
    </row>
    <row r="18" spans="1:11" s="5" customFormat="1" x14ac:dyDescent="0.3">
      <c r="A18" s="120" t="s">
        <v>676</v>
      </c>
      <c r="B18" s="240"/>
      <c r="C18" s="529"/>
      <c r="D18" s="530"/>
      <c r="E18" s="530"/>
      <c r="F18" s="530"/>
      <c r="G18" s="530"/>
      <c r="H18" s="530"/>
      <c r="I18" s="530"/>
      <c r="J18" s="530"/>
      <c r="K18" s="531"/>
    </row>
    <row r="19" spans="1:11" s="2" customFormat="1" x14ac:dyDescent="0.3">
      <c r="A19" s="236" t="s">
        <v>516</v>
      </c>
      <c r="B19" s="237" t="s">
        <v>515</v>
      </c>
      <c r="C19" s="526"/>
      <c r="D19" s="527"/>
      <c r="E19" s="527"/>
      <c r="F19" s="527"/>
      <c r="G19" s="527"/>
      <c r="H19" s="527"/>
      <c r="I19" s="527"/>
      <c r="J19" s="527"/>
      <c r="K19" s="528"/>
    </row>
    <row r="20" spans="1:11" x14ac:dyDescent="0.3">
      <c r="A20" s="118" t="s">
        <v>530</v>
      </c>
      <c r="B20" s="238" t="s">
        <v>517</v>
      </c>
      <c r="C20" s="98"/>
      <c r="D20" s="98"/>
      <c r="E20" s="98"/>
      <c r="F20" s="98"/>
      <c r="G20" s="98"/>
      <c r="H20" s="98"/>
      <c r="I20" s="347"/>
      <c r="J20" s="348"/>
      <c r="K20" s="108">
        <f>SUM(C20:J20)</f>
        <v>0</v>
      </c>
    </row>
    <row r="21" spans="1:11" x14ac:dyDescent="0.3">
      <c r="A21" s="118" t="s">
        <v>531</v>
      </c>
      <c r="B21" s="238" t="s">
        <v>518</v>
      </c>
      <c r="C21" s="98"/>
      <c r="D21" s="98"/>
      <c r="E21" s="98"/>
      <c r="F21" s="98"/>
      <c r="G21" s="98"/>
      <c r="H21" s="98"/>
      <c r="I21" s="347"/>
      <c r="J21" s="348"/>
      <c r="K21" s="108">
        <f t="shared" ref="K21:K30" si="2">SUM(C21:J21)</f>
        <v>0</v>
      </c>
    </row>
    <row r="22" spans="1:11" x14ac:dyDescent="0.3">
      <c r="A22" s="118" t="s">
        <v>532</v>
      </c>
      <c r="B22" s="238" t="s">
        <v>519</v>
      </c>
      <c r="C22" s="98"/>
      <c r="D22" s="98"/>
      <c r="E22" s="98"/>
      <c r="F22" s="98"/>
      <c r="G22" s="98"/>
      <c r="H22" s="98"/>
      <c r="I22" s="347"/>
      <c r="J22" s="348"/>
      <c r="K22" s="108">
        <f t="shared" si="2"/>
        <v>0</v>
      </c>
    </row>
    <row r="23" spans="1:11" x14ac:dyDescent="0.3">
      <c r="A23" s="118" t="s">
        <v>533</v>
      </c>
      <c r="B23" s="238" t="s">
        <v>520</v>
      </c>
      <c r="C23" s="98"/>
      <c r="D23" s="98"/>
      <c r="E23" s="98"/>
      <c r="F23" s="98"/>
      <c r="G23" s="98"/>
      <c r="H23" s="98"/>
      <c r="I23" s="347"/>
      <c r="J23" s="348"/>
      <c r="K23" s="108"/>
    </row>
    <row r="24" spans="1:11" x14ac:dyDescent="0.3">
      <c r="A24" s="118" t="s">
        <v>534</v>
      </c>
      <c r="B24" s="238" t="s">
        <v>521</v>
      </c>
      <c r="C24" s="98">
        <v>12</v>
      </c>
      <c r="D24" s="98">
        <v>8</v>
      </c>
      <c r="E24" s="98"/>
      <c r="F24" s="98"/>
      <c r="G24" s="98">
        <v>14</v>
      </c>
      <c r="H24" s="98">
        <v>9</v>
      </c>
      <c r="I24" s="347">
        <v>10</v>
      </c>
      <c r="J24" s="348">
        <v>10</v>
      </c>
      <c r="K24" s="108">
        <v>63</v>
      </c>
    </row>
    <row r="25" spans="1:11" x14ac:dyDescent="0.3">
      <c r="A25" s="118" t="s">
        <v>535</v>
      </c>
      <c r="B25" s="238" t="s">
        <v>522</v>
      </c>
      <c r="C25" s="98"/>
      <c r="D25" s="98"/>
      <c r="E25" s="98"/>
      <c r="F25" s="98"/>
      <c r="G25" s="98"/>
      <c r="H25" s="98"/>
      <c r="I25" s="347"/>
      <c r="J25" s="348"/>
      <c r="K25" s="108">
        <f t="shared" si="2"/>
        <v>0</v>
      </c>
    </row>
    <row r="26" spans="1:11" x14ac:dyDescent="0.3">
      <c r="A26" s="118" t="s">
        <v>529</v>
      </c>
      <c r="B26" s="238" t="s">
        <v>523</v>
      </c>
      <c r="C26" s="98"/>
      <c r="D26" s="98"/>
      <c r="E26" s="98"/>
      <c r="F26" s="98"/>
      <c r="G26" s="98"/>
      <c r="H26" s="98"/>
      <c r="I26" s="347"/>
      <c r="J26" s="348"/>
      <c r="K26" s="108">
        <f t="shared" si="2"/>
        <v>0</v>
      </c>
    </row>
    <row r="27" spans="1:11" x14ac:dyDescent="0.3">
      <c r="A27" s="118" t="s">
        <v>536</v>
      </c>
      <c r="B27" s="238" t="s">
        <v>524</v>
      </c>
      <c r="C27" s="98"/>
      <c r="D27" s="98"/>
      <c r="E27" s="98"/>
      <c r="F27" s="98"/>
      <c r="G27" s="98"/>
      <c r="H27" s="98"/>
      <c r="I27" s="347"/>
      <c r="J27" s="348"/>
      <c r="K27" s="108">
        <f t="shared" si="2"/>
        <v>0</v>
      </c>
    </row>
    <row r="28" spans="1:11" x14ac:dyDescent="0.3">
      <c r="A28" s="118" t="s">
        <v>537</v>
      </c>
      <c r="B28" s="238" t="s">
        <v>525</v>
      </c>
      <c r="C28" s="98"/>
      <c r="D28" s="98"/>
      <c r="E28" s="98"/>
      <c r="F28" s="98"/>
      <c r="G28" s="98"/>
      <c r="H28" s="98"/>
      <c r="I28" s="347"/>
      <c r="J28" s="348"/>
      <c r="K28" s="108">
        <f t="shared" si="2"/>
        <v>0</v>
      </c>
    </row>
    <row r="29" spans="1:11" ht="12.75" customHeight="1" x14ac:dyDescent="0.3">
      <c r="A29" s="118" t="s">
        <v>538</v>
      </c>
      <c r="B29" s="238" t="s">
        <v>526</v>
      </c>
      <c r="C29" s="109"/>
      <c r="D29" s="109"/>
      <c r="E29" s="109"/>
      <c r="F29" s="109"/>
      <c r="G29" s="109"/>
      <c r="H29" s="109"/>
      <c r="I29" s="349"/>
      <c r="J29" s="350"/>
      <c r="K29" s="110">
        <f t="shared" si="2"/>
        <v>0</v>
      </c>
    </row>
    <row r="30" spans="1:11" x14ac:dyDescent="0.3">
      <c r="A30" s="118" t="s">
        <v>528</v>
      </c>
      <c r="B30" s="238" t="s">
        <v>527</v>
      </c>
      <c r="C30" s="109"/>
      <c r="D30" s="109"/>
      <c r="E30" s="109"/>
      <c r="F30" s="109"/>
      <c r="G30" s="109"/>
      <c r="H30" s="109"/>
      <c r="I30" s="349"/>
      <c r="J30" s="350"/>
      <c r="K30" s="110">
        <f t="shared" si="2"/>
        <v>0</v>
      </c>
    </row>
    <row r="31" spans="1:11" x14ac:dyDescent="0.3">
      <c r="A31" s="241" t="s">
        <v>93</v>
      </c>
      <c r="B31" s="353" t="s">
        <v>94</v>
      </c>
      <c r="C31" s="114">
        <f>SUM(C20:C30)</f>
        <v>12</v>
      </c>
      <c r="D31" s="114">
        <f t="shared" ref="D31:J31" si="3">SUM(D20:D30)</f>
        <v>8</v>
      </c>
      <c r="E31" s="114">
        <f t="shared" si="3"/>
        <v>0</v>
      </c>
      <c r="F31" s="114">
        <f t="shared" si="3"/>
        <v>0</v>
      </c>
      <c r="G31" s="114">
        <f t="shared" si="3"/>
        <v>14</v>
      </c>
      <c r="H31" s="114">
        <f t="shared" si="3"/>
        <v>9</v>
      </c>
      <c r="I31" s="114">
        <f t="shared" si="3"/>
        <v>10</v>
      </c>
      <c r="J31" s="114">
        <f t="shared" si="3"/>
        <v>10</v>
      </c>
      <c r="K31" s="110">
        <f>SUM(K20:K30)</f>
        <v>63</v>
      </c>
    </row>
    <row r="32" spans="1:11" x14ac:dyDescent="0.3">
      <c r="A32" s="120" t="s">
        <v>678</v>
      </c>
      <c r="B32" s="240"/>
      <c r="C32" s="529"/>
      <c r="D32" s="530"/>
      <c r="E32" s="530"/>
      <c r="F32" s="530"/>
      <c r="G32" s="530"/>
      <c r="H32" s="530"/>
      <c r="I32" s="530"/>
      <c r="J32" s="530"/>
      <c r="K32" s="531"/>
    </row>
    <row r="33" spans="1:11" x14ac:dyDescent="0.3">
      <c r="A33" s="236" t="s">
        <v>516</v>
      </c>
      <c r="B33" s="237" t="s">
        <v>515</v>
      </c>
      <c r="C33" s="526"/>
      <c r="D33" s="527"/>
      <c r="E33" s="527"/>
      <c r="F33" s="527"/>
      <c r="G33" s="527"/>
      <c r="H33" s="527"/>
      <c r="I33" s="527"/>
      <c r="J33" s="527"/>
      <c r="K33" s="528"/>
    </row>
    <row r="34" spans="1:11" x14ac:dyDescent="0.3">
      <c r="A34" s="118" t="s">
        <v>530</v>
      </c>
      <c r="B34" s="238" t="s">
        <v>517</v>
      </c>
      <c r="C34" s="98"/>
      <c r="D34" s="98"/>
      <c r="E34" s="98"/>
      <c r="F34" s="98"/>
      <c r="G34" s="98"/>
      <c r="H34" s="98"/>
      <c r="I34" s="347"/>
      <c r="J34" s="348"/>
      <c r="K34" s="108">
        <f>SUM(C34:J34)</f>
        <v>0</v>
      </c>
    </row>
    <row r="35" spans="1:11" x14ac:dyDescent="0.3">
      <c r="A35" s="118" t="s">
        <v>531</v>
      </c>
      <c r="B35" s="238" t="s">
        <v>518</v>
      </c>
      <c r="C35" s="98"/>
      <c r="D35" s="98"/>
      <c r="E35" s="98"/>
      <c r="F35" s="98"/>
      <c r="G35" s="98"/>
      <c r="H35" s="98"/>
      <c r="I35" s="347"/>
      <c r="J35" s="348"/>
      <c r="K35" s="108">
        <f t="shared" ref="K35:K44" si="4">SUM(C35:J35)</f>
        <v>0</v>
      </c>
    </row>
    <row r="36" spans="1:11" x14ac:dyDescent="0.3">
      <c r="A36" s="118" t="s">
        <v>532</v>
      </c>
      <c r="B36" s="238" t="s">
        <v>519</v>
      </c>
      <c r="C36" s="109">
        <v>9</v>
      </c>
      <c r="D36" s="109"/>
      <c r="E36" s="109"/>
      <c r="F36" s="109"/>
      <c r="G36" s="109">
        <v>9</v>
      </c>
      <c r="H36" s="109">
        <v>1</v>
      </c>
      <c r="I36" s="349">
        <v>4</v>
      </c>
      <c r="J36" s="350">
        <v>4</v>
      </c>
      <c r="K36" s="108">
        <f t="shared" si="4"/>
        <v>27</v>
      </c>
    </row>
    <row r="37" spans="1:11" x14ac:dyDescent="0.3">
      <c r="A37" s="118" t="s">
        <v>533</v>
      </c>
      <c r="B37" s="238" t="s">
        <v>520</v>
      </c>
      <c r="C37" s="98">
        <v>1</v>
      </c>
      <c r="D37" s="98">
        <v>1</v>
      </c>
      <c r="E37" s="98"/>
      <c r="F37" s="98"/>
      <c r="G37" s="98">
        <v>2</v>
      </c>
      <c r="H37" s="98">
        <v>1</v>
      </c>
      <c r="I37" s="347"/>
      <c r="J37" s="348"/>
      <c r="K37" s="108">
        <f t="shared" si="4"/>
        <v>5</v>
      </c>
    </row>
    <row r="38" spans="1:11" x14ac:dyDescent="0.3">
      <c r="A38" s="118" t="s">
        <v>534</v>
      </c>
      <c r="B38" s="238" t="s">
        <v>521</v>
      </c>
      <c r="C38" s="98">
        <v>1</v>
      </c>
      <c r="D38" s="98">
        <v>1</v>
      </c>
      <c r="E38" s="98"/>
      <c r="F38" s="98"/>
      <c r="G38" s="98">
        <v>2</v>
      </c>
      <c r="H38" s="98">
        <v>1</v>
      </c>
      <c r="I38" s="347"/>
      <c r="J38" s="348"/>
      <c r="K38" s="108">
        <f t="shared" si="4"/>
        <v>5</v>
      </c>
    </row>
    <row r="39" spans="1:11" x14ac:dyDescent="0.3">
      <c r="A39" s="118" t="s">
        <v>535</v>
      </c>
      <c r="B39" s="238" t="s">
        <v>522</v>
      </c>
      <c r="C39" s="98"/>
      <c r="D39" s="98"/>
      <c r="E39" s="98"/>
      <c r="F39" s="98"/>
      <c r="G39" s="98"/>
      <c r="H39" s="98"/>
      <c r="I39" s="347"/>
      <c r="J39" s="348"/>
      <c r="K39" s="108">
        <f t="shared" si="4"/>
        <v>0</v>
      </c>
    </row>
    <row r="40" spans="1:11" x14ac:dyDescent="0.3">
      <c r="A40" s="118" t="s">
        <v>529</v>
      </c>
      <c r="B40" s="238" t="s">
        <v>523</v>
      </c>
      <c r="C40" s="98"/>
      <c r="D40" s="98"/>
      <c r="E40" s="98"/>
      <c r="F40" s="98"/>
      <c r="G40" s="98"/>
      <c r="H40" s="98"/>
      <c r="I40" s="347"/>
      <c r="J40" s="348"/>
      <c r="K40" s="108">
        <f t="shared" si="4"/>
        <v>0</v>
      </c>
    </row>
    <row r="41" spans="1:11" x14ac:dyDescent="0.3">
      <c r="A41" s="118" t="s">
        <v>536</v>
      </c>
      <c r="B41" s="238" t="s">
        <v>524</v>
      </c>
      <c r="C41" s="98"/>
      <c r="D41" s="98"/>
      <c r="E41" s="98"/>
      <c r="F41" s="98"/>
      <c r="G41" s="98"/>
      <c r="H41" s="98"/>
      <c r="I41" s="347"/>
      <c r="J41" s="348"/>
      <c r="K41" s="108">
        <f t="shared" si="4"/>
        <v>0</v>
      </c>
    </row>
    <row r="42" spans="1:11" x14ac:dyDescent="0.3">
      <c r="A42" s="118" t="s">
        <v>537</v>
      </c>
      <c r="B42" s="238" t="s">
        <v>525</v>
      </c>
      <c r="C42" s="98"/>
      <c r="D42" s="98"/>
      <c r="E42" s="98"/>
      <c r="F42" s="98"/>
      <c r="G42" s="98"/>
      <c r="H42" s="98"/>
      <c r="I42" s="347"/>
      <c r="J42" s="348"/>
      <c r="K42" s="108">
        <f t="shared" si="4"/>
        <v>0</v>
      </c>
    </row>
    <row r="43" spans="1:11" ht="12.75" customHeight="1" x14ac:dyDescent="0.3">
      <c r="A43" s="118" t="s">
        <v>538</v>
      </c>
      <c r="B43" s="238" t="s">
        <v>526</v>
      </c>
      <c r="C43" s="109"/>
      <c r="D43" s="109"/>
      <c r="E43" s="109"/>
      <c r="F43" s="109"/>
      <c r="G43" s="109"/>
      <c r="H43" s="109"/>
      <c r="I43" s="349"/>
      <c r="J43" s="350"/>
      <c r="K43" s="110">
        <f t="shared" si="4"/>
        <v>0</v>
      </c>
    </row>
    <row r="44" spans="1:11" x14ac:dyDescent="0.3">
      <c r="A44" s="118" t="s">
        <v>528</v>
      </c>
      <c r="B44" s="238" t="s">
        <v>527</v>
      </c>
      <c r="C44" s="109"/>
      <c r="D44" s="109"/>
      <c r="E44" s="109"/>
      <c r="F44" s="109"/>
      <c r="G44" s="109"/>
      <c r="H44" s="109"/>
      <c r="I44" s="349"/>
      <c r="J44" s="350"/>
      <c r="K44" s="110">
        <f t="shared" si="4"/>
        <v>0</v>
      </c>
    </row>
    <row r="45" spans="1:11" x14ac:dyDescent="0.3">
      <c r="A45" s="241" t="s">
        <v>93</v>
      </c>
      <c r="B45" s="353" t="s">
        <v>94</v>
      </c>
      <c r="C45" s="114">
        <f>SUM(C34:C44)</f>
        <v>11</v>
      </c>
      <c r="D45" s="114">
        <f t="shared" ref="D45:J45" si="5">SUM(D34:D44)</f>
        <v>2</v>
      </c>
      <c r="E45" s="114">
        <f t="shared" si="5"/>
        <v>0</v>
      </c>
      <c r="F45" s="114">
        <f t="shared" si="5"/>
        <v>0</v>
      </c>
      <c r="G45" s="114">
        <f t="shared" si="5"/>
        <v>13</v>
      </c>
      <c r="H45" s="114">
        <f t="shared" si="5"/>
        <v>3</v>
      </c>
      <c r="I45" s="114">
        <f t="shared" si="5"/>
        <v>4</v>
      </c>
      <c r="J45" s="114">
        <f t="shared" si="5"/>
        <v>4</v>
      </c>
      <c r="K45" s="110">
        <f>SUM(K34:K44)</f>
        <v>37</v>
      </c>
    </row>
    <row r="46" spans="1:11" x14ac:dyDescent="0.3">
      <c r="A46" s="120" t="s">
        <v>679</v>
      </c>
      <c r="B46" s="240"/>
      <c r="C46" s="529"/>
      <c r="D46" s="530"/>
      <c r="E46" s="530"/>
      <c r="F46" s="530"/>
      <c r="G46" s="530"/>
      <c r="H46" s="530"/>
      <c r="I46" s="530"/>
      <c r="J46" s="530"/>
      <c r="K46" s="531"/>
    </row>
    <row r="47" spans="1:11" x14ac:dyDescent="0.3">
      <c r="A47" s="236" t="s">
        <v>516</v>
      </c>
      <c r="B47" s="237" t="s">
        <v>515</v>
      </c>
      <c r="C47" s="526"/>
      <c r="D47" s="527"/>
      <c r="E47" s="527"/>
      <c r="F47" s="527"/>
      <c r="G47" s="527"/>
      <c r="H47" s="527"/>
      <c r="I47" s="527"/>
      <c r="J47" s="527"/>
      <c r="K47" s="528"/>
    </row>
    <row r="48" spans="1:11" x14ac:dyDescent="0.3">
      <c r="A48" s="118" t="s">
        <v>530</v>
      </c>
      <c r="B48" s="238" t="s">
        <v>517</v>
      </c>
      <c r="C48" s="98"/>
      <c r="D48" s="98"/>
      <c r="E48" s="98"/>
      <c r="F48" s="98"/>
      <c r="G48" s="98"/>
      <c r="H48" s="98"/>
      <c r="I48" s="347"/>
      <c r="J48" s="348"/>
      <c r="K48" s="108">
        <f>SUM(C48:J48)</f>
        <v>0</v>
      </c>
    </row>
    <row r="49" spans="1:11" x14ac:dyDescent="0.3">
      <c r="A49" s="118" t="s">
        <v>531</v>
      </c>
      <c r="B49" s="238" t="s">
        <v>518</v>
      </c>
      <c r="C49" s="98"/>
      <c r="D49" s="98"/>
      <c r="E49" s="98"/>
      <c r="F49" s="98"/>
      <c r="G49" s="98"/>
      <c r="H49" s="98"/>
      <c r="I49" s="347"/>
      <c r="J49" s="348"/>
      <c r="K49" s="108">
        <f t="shared" ref="K49:K58" si="6">SUM(C49:J49)</f>
        <v>0</v>
      </c>
    </row>
    <row r="50" spans="1:11" x14ac:dyDescent="0.3">
      <c r="A50" s="118" t="s">
        <v>532</v>
      </c>
      <c r="B50" s="238" t="s">
        <v>519</v>
      </c>
      <c r="C50" s="98"/>
      <c r="D50" s="98"/>
      <c r="E50" s="98"/>
      <c r="F50" s="98"/>
      <c r="G50" s="98"/>
      <c r="H50" s="98"/>
      <c r="I50" s="347"/>
      <c r="J50" s="348"/>
      <c r="K50" s="108">
        <f t="shared" si="6"/>
        <v>0</v>
      </c>
    </row>
    <row r="51" spans="1:11" x14ac:dyDescent="0.3">
      <c r="A51" s="118" t="s">
        <v>533</v>
      </c>
      <c r="B51" s="238" t="s">
        <v>520</v>
      </c>
      <c r="C51" s="98"/>
      <c r="D51" s="98"/>
      <c r="E51" s="98"/>
      <c r="F51" s="98"/>
      <c r="G51" s="98"/>
      <c r="H51" s="98"/>
      <c r="I51" s="347"/>
      <c r="J51" s="348"/>
      <c r="K51" s="108">
        <f t="shared" si="6"/>
        <v>0</v>
      </c>
    </row>
    <row r="52" spans="1:11" x14ac:dyDescent="0.3">
      <c r="A52" s="118" t="s">
        <v>534</v>
      </c>
      <c r="B52" s="238" t="s">
        <v>521</v>
      </c>
      <c r="C52" s="98"/>
      <c r="D52" s="98"/>
      <c r="E52" s="98"/>
      <c r="F52" s="98"/>
      <c r="G52" s="98"/>
      <c r="H52" s="98"/>
      <c r="I52" s="347"/>
      <c r="J52" s="348"/>
      <c r="K52" s="108">
        <f t="shared" si="6"/>
        <v>0</v>
      </c>
    </row>
    <row r="53" spans="1:11" x14ac:dyDescent="0.3">
      <c r="A53" s="118" t="s">
        <v>535</v>
      </c>
      <c r="B53" s="238" t="s">
        <v>522</v>
      </c>
      <c r="C53" s="98"/>
      <c r="D53" s="98"/>
      <c r="E53" s="98"/>
      <c r="F53" s="98"/>
      <c r="G53" s="98"/>
      <c r="H53" s="98"/>
      <c r="I53" s="347"/>
      <c r="J53" s="348"/>
      <c r="K53" s="108">
        <f t="shared" si="6"/>
        <v>0</v>
      </c>
    </row>
    <row r="54" spans="1:11" x14ac:dyDescent="0.3">
      <c r="A54" s="118" t="s">
        <v>529</v>
      </c>
      <c r="B54" s="238" t="s">
        <v>523</v>
      </c>
      <c r="C54" s="98">
        <v>3</v>
      </c>
      <c r="D54" s="98">
        <v>1</v>
      </c>
      <c r="E54" s="98"/>
      <c r="F54" s="98"/>
      <c r="G54" s="98">
        <v>2</v>
      </c>
      <c r="H54" s="98">
        <v>1</v>
      </c>
      <c r="I54" s="347">
        <v>8</v>
      </c>
      <c r="J54" s="348">
        <v>8</v>
      </c>
      <c r="K54" s="108">
        <f t="shared" si="6"/>
        <v>23</v>
      </c>
    </row>
    <row r="55" spans="1:11" x14ac:dyDescent="0.3">
      <c r="A55" s="118" t="s">
        <v>536</v>
      </c>
      <c r="B55" s="238" t="s">
        <v>524</v>
      </c>
      <c r="C55" s="98">
        <v>2</v>
      </c>
      <c r="D55" s="98">
        <v>1</v>
      </c>
      <c r="E55" s="98"/>
      <c r="F55" s="98"/>
      <c r="G55" s="98">
        <v>2</v>
      </c>
      <c r="H55" s="98">
        <v>1</v>
      </c>
      <c r="I55" s="347"/>
      <c r="J55" s="348"/>
      <c r="K55" s="108">
        <f t="shared" si="6"/>
        <v>6</v>
      </c>
    </row>
    <row r="56" spans="1:11" x14ac:dyDescent="0.3">
      <c r="A56" s="118" t="s">
        <v>537</v>
      </c>
      <c r="B56" s="238" t="s">
        <v>525</v>
      </c>
      <c r="C56" s="98"/>
      <c r="D56" s="98"/>
      <c r="E56" s="98"/>
      <c r="F56" s="98"/>
      <c r="G56" s="98"/>
      <c r="H56" s="98"/>
      <c r="I56" s="347"/>
      <c r="J56" s="348"/>
      <c r="K56" s="108">
        <f t="shared" si="6"/>
        <v>0</v>
      </c>
    </row>
    <row r="57" spans="1:11" x14ac:dyDescent="0.3">
      <c r="A57" s="118" t="s">
        <v>538</v>
      </c>
      <c r="B57" s="238" t="s">
        <v>526</v>
      </c>
      <c r="C57" s="109"/>
      <c r="D57" s="109"/>
      <c r="E57" s="109"/>
      <c r="F57" s="109"/>
      <c r="G57" s="109"/>
      <c r="H57" s="109"/>
      <c r="I57" s="349"/>
      <c r="J57" s="350"/>
      <c r="K57" s="110">
        <f t="shared" si="6"/>
        <v>0</v>
      </c>
    </row>
    <row r="58" spans="1:11" x14ac:dyDescent="0.3">
      <c r="A58" s="118" t="s">
        <v>528</v>
      </c>
      <c r="B58" s="238" t="s">
        <v>527</v>
      </c>
      <c r="C58" s="109">
        <v>3</v>
      </c>
      <c r="D58" s="109">
        <v>2</v>
      </c>
      <c r="E58" s="109"/>
      <c r="F58" s="109"/>
      <c r="G58" s="109">
        <v>4</v>
      </c>
      <c r="H58" s="109">
        <v>2</v>
      </c>
      <c r="I58" s="349"/>
      <c r="J58" s="350"/>
      <c r="K58" s="110">
        <f t="shared" si="6"/>
        <v>11</v>
      </c>
    </row>
    <row r="59" spans="1:11" x14ac:dyDescent="0.3">
      <c r="A59" s="241" t="s">
        <v>93</v>
      </c>
      <c r="B59" s="353" t="s">
        <v>94</v>
      </c>
      <c r="C59" s="114">
        <f>SUM(C48:C58)</f>
        <v>8</v>
      </c>
      <c r="D59" s="114">
        <f t="shared" ref="D59:J59" si="7">SUM(D48:D58)</f>
        <v>4</v>
      </c>
      <c r="E59" s="114">
        <f t="shared" si="7"/>
        <v>0</v>
      </c>
      <c r="F59" s="114">
        <f t="shared" si="7"/>
        <v>0</v>
      </c>
      <c r="G59" s="114">
        <f t="shared" si="7"/>
        <v>8</v>
      </c>
      <c r="H59" s="114">
        <f t="shared" si="7"/>
        <v>4</v>
      </c>
      <c r="I59" s="114">
        <f t="shared" si="7"/>
        <v>8</v>
      </c>
      <c r="J59" s="114">
        <f t="shared" si="7"/>
        <v>8</v>
      </c>
      <c r="K59" s="110">
        <f>SUM(K48:K58)</f>
        <v>40</v>
      </c>
    </row>
    <row r="60" spans="1:11" x14ac:dyDescent="0.3">
      <c r="A60" s="120" t="s">
        <v>680</v>
      </c>
      <c r="B60" s="240"/>
      <c r="C60" s="529"/>
      <c r="D60" s="530"/>
      <c r="E60" s="530"/>
      <c r="F60" s="530"/>
      <c r="G60" s="530"/>
      <c r="H60" s="530"/>
      <c r="I60" s="530"/>
      <c r="J60" s="530"/>
      <c r="K60" s="531"/>
    </row>
    <row r="61" spans="1:11" x14ac:dyDescent="0.3">
      <c r="A61" s="236" t="s">
        <v>516</v>
      </c>
      <c r="B61" s="237" t="s">
        <v>515</v>
      </c>
      <c r="C61" s="526"/>
      <c r="D61" s="527"/>
      <c r="E61" s="527"/>
      <c r="F61" s="527"/>
      <c r="G61" s="527"/>
      <c r="H61" s="527"/>
      <c r="I61" s="527"/>
      <c r="J61" s="527"/>
      <c r="K61" s="528"/>
    </row>
    <row r="62" spans="1:11" x14ac:dyDescent="0.3">
      <c r="A62" s="118" t="s">
        <v>530</v>
      </c>
      <c r="B62" s="238" t="s">
        <v>517</v>
      </c>
      <c r="C62" s="98"/>
      <c r="D62" s="98"/>
      <c r="E62" s="98"/>
      <c r="F62" s="98"/>
      <c r="G62" s="98"/>
      <c r="H62" s="98"/>
      <c r="I62" s="347"/>
      <c r="J62" s="348"/>
      <c r="K62" s="108">
        <f>SUM(C62:J62)</f>
        <v>0</v>
      </c>
    </row>
    <row r="63" spans="1:11" x14ac:dyDescent="0.3">
      <c r="A63" s="118" t="s">
        <v>531</v>
      </c>
      <c r="B63" s="238" t="s">
        <v>518</v>
      </c>
      <c r="C63" s="98"/>
      <c r="D63" s="98">
        <v>2</v>
      </c>
      <c r="E63" s="98">
        <v>2</v>
      </c>
      <c r="F63" s="98"/>
      <c r="G63" s="98">
        <v>2</v>
      </c>
      <c r="H63" s="98">
        <v>3</v>
      </c>
      <c r="I63" s="347">
        <v>2</v>
      </c>
      <c r="J63" s="348">
        <v>2</v>
      </c>
      <c r="K63" s="108">
        <f t="shared" ref="K63:K72" si="8">SUM(C63:J63)</f>
        <v>13</v>
      </c>
    </row>
    <row r="64" spans="1:11" x14ac:dyDescent="0.3">
      <c r="A64" s="118" t="s">
        <v>532</v>
      </c>
      <c r="B64" s="238" t="s">
        <v>519</v>
      </c>
      <c r="C64" s="98">
        <v>2</v>
      </c>
      <c r="D64" s="98"/>
      <c r="E64" s="98"/>
      <c r="F64" s="98"/>
      <c r="G64" s="98">
        <v>4</v>
      </c>
      <c r="H64" s="98"/>
      <c r="I64" s="347"/>
      <c r="J64" s="348"/>
      <c r="K64" s="108">
        <f t="shared" si="8"/>
        <v>6</v>
      </c>
    </row>
    <row r="65" spans="1:11" x14ac:dyDescent="0.3">
      <c r="A65" s="118" t="s">
        <v>533</v>
      </c>
      <c r="B65" s="238" t="s">
        <v>520</v>
      </c>
      <c r="C65" s="98"/>
      <c r="D65" s="98"/>
      <c r="E65" s="98"/>
      <c r="F65" s="98"/>
      <c r="G65" s="98"/>
      <c r="H65" s="98"/>
      <c r="I65" s="347"/>
      <c r="J65" s="348"/>
      <c r="K65" s="108">
        <f t="shared" si="8"/>
        <v>0</v>
      </c>
    </row>
    <row r="66" spans="1:11" x14ac:dyDescent="0.3">
      <c r="A66" s="118" t="s">
        <v>534</v>
      </c>
      <c r="B66" s="238" t="s">
        <v>521</v>
      </c>
      <c r="C66" s="98"/>
      <c r="D66" s="98"/>
      <c r="E66" s="98"/>
      <c r="F66" s="98"/>
      <c r="G66" s="98"/>
      <c r="H66" s="98"/>
      <c r="I66" s="347"/>
      <c r="J66" s="348"/>
      <c r="K66" s="108">
        <f t="shared" si="8"/>
        <v>0</v>
      </c>
    </row>
    <row r="67" spans="1:11" x14ac:dyDescent="0.3">
      <c r="A67" s="118" t="s">
        <v>535</v>
      </c>
      <c r="B67" s="238" t="s">
        <v>522</v>
      </c>
      <c r="C67" s="98"/>
      <c r="D67" s="98"/>
      <c r="E67" s="98"/>
      <c r="F67" s="98"/>
      <c r="G67" s="98"/>
      <c r="H67" s="98"/>
      <c r="I67" s="347"/>
      <c r="J67" s="348"/>
      <c r="K67" s="108">
        <f t="shared" si="8"/>
        <v>0</v>
      </c>
    </row>
    <row r="68" spans="1:11" x14ac:dyDescent="0.3">
      <c r="A68" s="118" t="s">
        <v>529</v>
      </c>
      <c r="B68" s="238" t="s">
        <v>523</v>
      </c>
      <c r="C68" s="98"/>
      <c r="D68" s="98"/>
      <c r="E68" s="98"/>
      <c r="F68" s="98"/>
      <c r="G68" s="98"/>
      <c r="H68" s="98"/>
      <c r="I68" s="347"/>
      <c r="J68" s="348"/>
      <c r="K68" s="108">
        <f t="shared" si="8"/>
        <v>0</v>
      </c>
    </row>
    <row r="69" spans="1:11" x14ac:dyDescent="0.3">
      <c r="A69" s="118" t="s">
        <v>536</v>
      </c>
      <c r="B69" s="238" t="s">
        <v>524</v>
      </c>
      <c r="C69" s="98"/>
      <c r="D69" s="98"/>
      <c r="E69" s="98"/>
      <c r="F69" s="98"/>
      <c r="G69" s="98"/>
      <c r="H69" s="98"/>
      <c r="I69" s="347"/>
      <c r="J69" s="348"/>
      <c r="K69" s="108">
        <f t="shared" si="8"/>
        <v>0</v>
      </c>
    </row>
    <row r="70" spans="1:11" x14ac:dyDescent="0.3">
      <c r="A70" s="118" t="s">
        <v>537</v>
      </c>
      <c r="B70" s="238" t="s">
        <v>525</v>
      </c>
      <c r="C70" s="98"/>
      <c r="D70" s="98"/>
      <c r="E70" s="98"/>
      <c r="F70" s="98"/>
      <c r="G70" s="98"/>
      <c r="H70" s="98"/>
      <c r="I70" s="347"/>
      <c r="J70" s="348"/>
      <c r="K70" s="108">
        <f t="shared" si="8"/>
        <v>0</v>
      </c>
    </row>
    <row r="71" spans="1:11" x14ac:dyDescent="0.3">
      <c r="A71" s="118" t="s">
        <v>538</v>
      </c>
      <c r="B71" s="238" t="s">
        <v>526</v>
      </c>
      <c r="C71" s="98">
        <v>10</v>
      </c>
      <c r="D71" s="98">
        <v>7</v>
      </c>
      <c r="E71" s="109"/>
      <c r="F71" s="109"/>
      <c r="G71" s="109"/>
      <c r="H71" s="109"/>
      <c r="I71" s="349"/>
      <c r="J71" s="350"/>
      <c r="K71" s="110">
        <f t="shared" si="8"/>
        <v>17</v>
      </c>
    </row>
    <row r="72" spans="1:11" x14ac:dyDescent="0.3">
      <c r="A72" s="118" t="s">
        <v>528</v>
      </c>
      <c r="B72" s="238" t="s">
        <v>527</v>
      </c>
      <c r="C72" s="109"/>
      <c r="D72" s="109"/>
      <c r="E72" s="109"/>
      <c r="F72" s="109"/>
      <c r="G72" s="109"/>
      <c r="H72" s="109"/>
      <c r="I72" s="349"/>
      <c r="J72" s="350"/>
      <c r="K72" s="110">
        <f t="shared" si="8"/>
        <v>0</v>
      </c>
    </row>
    <row r="73" spans="1:11" x14ac:dyDescent="0.3">
      <c r="A73" s="241" t="s">
        <v>93</v>
      </c>
      <c r="B73" s="353" t="s">
        <v>94</v>
      </c>
      <c r="C73" s="114">
        <f>SUM(C62:C72)</f>
        <v>12</v>
      </c>
      <c r="D73" s="114">
        <f t="shared" ref="D73:J73" si="9">SUM(D62:D72)</f>
        <v>9</v>
      </c>
      <c r="E73" s="114">
        <f t="shared" si="9"/>
        <v>2</v>
      </c>
      <c r="F73" s="114">
        <f t="shared" si="9"/>
        <v>0</v>
      </c>
      <c r="G73" s="114">
        <f t="shared" si="9"/>
        <v>6</v>
      </c>
      <c r="H73" s="114">
        <f t="shared" si="9"/>
        <v>3</v>
      </c>
      <c r="I73" s="114">
        <f t="shared" si="9"/>
        <v>2</v>
      </c>
      <c r="J73" s="114">
        <f t="shared" si="9"/>
        <v>2</v>
      </c>
      <c r="K73" s="110">
        <f>SUM(K62:K72)</f>
        <v>36</v>
      </c>
    </row>
    <row r="74" spans="1:11" x14ac:dyDescent="0.3">
      <c r="A74" s="120" t="s">
        <v>681</v>
      </c>
      <c r="B74" s="240"/>
      <c r="C74" s="529"/>
      <c r="D74" s="530"/>
      <c r="E74" s="530"/>
      <c r="F74" s="530"/>
      <c r="G74" s="530"/>
      <c r="H74" s="530"/>
      <c r="I74" s="530"/>
      <c r="J74" s="530"/>
      <c r="K74" s="531"/>
    </row>
    <row r="75" spans="1:11" x14ac:dyDescent="0.3">
      <c r="A75" s="236" t="s">
        <v>516</v>
      </c>
      <c r="B75" s="237" t="s">
        <v>515</v>
      </c>
      <c r="C75" s="526"/>
      <c r="D75" s="527"/>
      <c r="E75" s="527"/>
      <c r="F75" s="527"/>
      <c r="G75" s="527"/>
      <c r="H75" s="527"/>
      <c r="I75" s="527"/>
      <c r="J75" s="527"/>
      <c r="K75" s="528"/>
    </row>
    <row r="76" spans="1:11" x14ac:dyDescent="0.3">
      <c r="A76" s="118" t="s">
        <v>530</v>
      </c>
      <c r="B76" s="238" t="s">
        <v>517</v>
      </c>
      <c r="C76" s="98"/>
      <c r="D76" s="98"/>
      <c r="E76" s="98"/>
      <c r="F76" s="98"/>
      <c r="G76" s="98"/>
      <c r="H76" s="98"/>
      <c r="I76" s="347"/>
      <c r="J76" s="348"/>
      <c r="K76" s="108">
        <f>SUM(C76:J76)</f>
        <v>0</v>
      </c>
    </row>
    <row r="77" spans="1:11" x14ac:dyDescent="0.3">
      <c r="A77" s="118" t="s">
        <v>531</v>
      </c>
      <c r="B77" s="238" t="s">
        <v>518</v>
      </c>
      <c r="C77" s="98"/>
      <c r="D77" s="98"/>
      <c r="E77" s="98"/>
      <c r="F77" s="98"/>
      <c r="G77" s="98"/>
      <c r="H77" s="98"/>
      <c r="I77" s="347"/>
      <c r="J77" s="348"/>
      <c r="K77" s="108">
        <f t="shared" ref="K77:K86" si="10">SUM(C77:J77)</f>
        <v>0</v>
      </c>
    </row>
    <row r="78" spans="1:11" x14ac:dyDescent="0.3">
      <c r="A78" s="118" t="s">
        <v>532</v>
      </c>
      <c r="B78" s="238" t="s">
        <v>519</v>
      </c>
      <c r="C78" s="98"/>
      <c r="D78" s="98"/>
      <c r="E78" s="98"/>
      <c r="F78" s="98"/>
      <c r="G78" s="98"/>
      <c r="H78" s="98"/>
      <c r="I78" s="347"/>
      <c r="J78" s="348"/>
      <c r="K78" s="108">
        <f t="shared" si="10"/>
        <v>0</v>
      </c>
    </row>
    <row r="79" spans="1:11" x14ac:dyDescent="0.3">
      <c r="A79" s="118" t="s">
        <v>533</v>
      </c>
      <c r="B79" s="238" t="s">
        <v>520</v>
      </c>
      <c r="C79" s="98"/>
      <c r="D79" s="98"/>
      <c r="E79" s="98"/>
      <c r="F79" s="98"/>
      <c r="G79" s="98"/>
      <c r="H79" s="98"/>
      <c r="I79" s="347"/>
      <c r="J79" s="348"/>
      <c r="K79" s="108">
        <f t="shared" si="10"/>
        <v>0</v>
      </c>
    </row>
    <row r="80" spans="1:11" x14ac:dyDescent="0.3">
      <c r="A80" s="118" t="s">
        <v>534</v>
      </c>
      <c r="B80" s="238" t="s">
        <v>521</v>
      </c>
      <c r="C80" s="98"/>
      <c r="D80" s="98"/>
      <c r="E80" s="98"/>
      <c r="F80" s="98"/>
      <c r="G80" s="98"/>
      <c r="H80" s="98"/>
      <c r="I80" s="347"/>
      <c r="J80" s="348"/>
      <c r="K80" s="108">
        <f t="shared" si="10"/>
        <v>0</v>
      </c>
    </row>
    <row r="81" spans="1:11" x14ac:dyDescent="0.3">
      <c r="A81" s="118" t="s">
        <v>535</v>
      </c>
      <c r="B81" s="238" t="s">
        <v>522</v>
      </c>
      <c r="C81" s="98"/>
      <c r="D81" s="98"/>
      <c r="E81" s="98"/>
      <c r="F81" s="98"/>
      <c r="G81" s="98"/>
      <c r="H81" s="98"/>
      <c r="I81" s="347"/>
      <c r="J81" s="348"/>
      <c r="K81" s="108">
        <f t="shared" si="10"/>
        <v>0</v>
      </c>
    </row>
    <row r="82" spans="1:11" x14ac:dyDescent="0.3">
      <c r="A82" s="118" t="s">
        <v>529</v>
      </c>
      <c r="B82" s="238" t="s">
        <v>523</v>
      </c>
      <c r="C82" s="98"/>
      <c r="D82" s="98"/>
      <c r="E82" s="98"/>
      <c r="F82" s="98"/>
      <c r="G82" s="98"/>
      <c r="H82" s="98"/>
      <c r="I82" s="347"/>
      <c r="J82" s="348"/>
      <c r="K82" s="108">
        <f t="shared" si="10"/>
        <v>0</v>
      </c>
    </row>
    <row r="83" spans="1:11" x14ac:dyDescent="0.3">
      <c r="A83" s="118" t="s">
        <v>536</v>
      </c>
      <c r="B83" s="238" t="s">
        <v>524</v>
      </c>
      <c r="C83" s="98">
        <v>2</v>
      </c>
      <c r="D83" s="98">
        <v>1</v>
      </c>
      <c r="E83" s="98"/>
      <c r="F83" s="98"/>
      <c r="G83" s="98"/>
      <c r="H83" s="98"/>
      <c r="I83" s="347"/>
      <c r="J83" s="348"/>
      <c r="K83" s="108">
        <f t="shared" si="10"/>
        <v>3</v>
      </c>
    </row>
    <row r="84" spans="1:11" x14ac:dyDescent="0.3">
      <c r="A84" s="118" t="s">
        <v>537</v>
      </c>
      <c r="B84" s="238" t="s">
        <v>525</v>
      </c>
      <c r="C84" s="98"/>
      <c r="D84" s="98"/>
      <c r="E84" s="98"/>
      <c r="F84" s="98"/>
      <c r="G84" s="98"/>
      <c r="H84" s="98"/>
      <c r="I84" s="347"/>
      <c r="J84" s="348"/>
      <c r="K84" s="108">
        <f t="shared" si="10"/>
        <v>0</v>
      </c>
    </row>
    <row r="85" spans="1:11" x14ac:dyDescent="0.3">
      <c r="A85" s="118" t="s">
        <v>538</v>
      </c>
      <c r="B85" s="238" t="s">
        <v>526</v>
      </c>
      <c r="C85" s="109"/>
      <c r="D85" s="109"/>
      <c r="E85" s="109"/>
      <c r="F85" s="109"/>
      <c r="G85" s="109"/>
      <c r="H85" s="109"/>
      <c r="I85" s="349"/>
      <c r="J85" s="350"/>
      <c r="K85" s="110">
        <f t="shared" si="10"/>
        <v>0</v>
      </c>
    </row>
    <row r="86" spans="1:11" x14ac:dyDescent="0.3">
      <c r="A86" s="118" t="s">
        <v>528</v>
      </c>
      <c r="B86" s="238" t="s">
        <v>527</v>
      </c>
      <c r="C86" s="98">
        <v>5</v>
      </c>
      <c r="D86" s="98">
        <v>3</v>
      </c>
      <c r="E86" s="98"/>
      <c r="F86" s="98"/>
      <c r="G86" s="98">
        <v>1</v>
      </c>
      <c r="H86" s="98">
        <v>1</v>
      </c>
      <c r="I86" s="347"/>
      <c r="J86" s="350"/>
      <c r="K86" s="110">
        <f t="shared" si="10"/>
        <v>10</v>
      </c>
    </row>
    <row r="87" spans="1:11" x14ac:dyDescent="0.3">
      <c r="A87" s="241" t="s">
        <v>93</v>
      </c>
      <c r="B87" s="353" t="s">
        <v>94</v>
      </c>
      <c r="C87" s="114">
        <f>SUM(C76:C86)</f>
        <v>7</v>
      </c>
      <c r="D87" s="114">
        <f t="shared" ref="D87:J87" si="11">SUM(D76:D86)</f>
        <v>4</v>
      </c>
      <c r="E87" s="114">
        <f t="shared" si="11"/>
        <v>0</v>
      </c>
      <c r="F87" s="114">
        <f t="shared" si="11"/>
        <v>0</v>
      </c>
      <c r="G87" s="114">
        <f t="shared" si="11"/>
        <v>1</v>
      </c>
      <c r="H87" s="114">
        <f t="shared" si="11"/>
        <v>1</v>
      </c>
      <c r="I87" s="114">
        <f t="shared" si="11"/>
        <v>0</v>
      </c>
      <c r="J87" s="114">
        <f t="shared" si="11"/>
        <v>0</v>
      </c>
      <c r="K87" s="110">
        <f>SUM(K76:K86)</f>
        <v>13</v>
      </c>
    </row>
    <row r="88" spans="1:11" x14ac:dyDescent="0.3">
      <c r="A88" s="120" t="s">
        <v>682</v>
      </c>
      <c r="B88" s="240"/>
      <c r="C88" s="529"/>
      <c r="D88" s="530"/>
      <c r="E88" s="530"/>
      <c r="F88" s="530"/>
      <c r="G88" s="530"/>
      <c r="H88" s="530"/>
      <c r="I88" s="530"/>
      <c r="J88" s="530"/>
      <c r="K88" s="531"/>
    </row>
    <row r="89" spans="1:11" x14ac:dyDescent="0.3">
      <c r="A89" s="236" t="s">
        <v>516</v>
      </c>
      <c r="B89" s="237" t="s">
        <v>515</v>
      </c>
      <c r="C89" s="526"/>
      <c r="D89" s="527"/>
      <c r="E89" s="527"/>
      <c r="F89" s="527"/>
      <c r="G89" s="527"/>
      <c r="H89" s="527"/>
      <c r="I89" s="527"/>
      <c r="J89" s="527"/>
      <c r="K89" s="528"/>
    </row>
    <row r="90" spans="1:11" x14ac:dyDescent="0.3">
      <c r="A90" s="118" t="s">
        <v>530</v>
      </c>
      <c r="B90" s="238" t="s">
        <v>517</v>
      </c>
      <c r="C90" s="98"/>
      <c r="D90" s="98"/>
      <c r="E90" s="98"/>
      <c r="F90" s="98"/>
      <c r="G90" s="98"/>
      <c r="H90" s="98"/>
      <c r="I90" s="347"/>
      <c r="J90" s="348"/>
      <c r="K90" s="108">
        <f>SUM(C90:J90)</f>
        <v>0</v>
      </c>
    </row>
    <row r="91" spans="1:11" x14ac:dyDescent="0.3">
      <c r="A91" s="118" t="s">
        <v>531</v>
      </c>
      <c r="B91" s="238" t="s">
        <v>518</v>
      </c>
      <c r="C91" s="98"/>
      <c r="D91" s="98"/>
      <c r="E91" s="98"/>
      <c r="F91" s="98"/>
      <c r="G91" s="98"/>
      <c r="H91" s="98"/>
      <c r="I91" s="347"/>
      <c r="J91" s="348"/>
      <c r="K91" s="108">
        <f t="shared" ref="K91:K100" si="12">SUM(C91:J91)</f>
        <v>0</v>
      </c>
    </row>
    <row r="92" spans="1:11" x14ac:dyDescent="0.3">
      <c r="A92" s="118" t="s">
        <v>532</v>
      </c>
      <c r="B92" s="238" t="s">
        <v>519</v>
      </c>
      <c r="C92" s="98"/>
      <c r="D92" s="98"/>
      <c r="E92" s="98"/>
      <c r="F92" s="98"/>
      <c r="G92" s="98"/>
      <c r="H92" s="98"/>
      <c r="I92" s="347"/>
      <c r="J92" s="348"/>
      <c r="K92" s="108">
        <f t="shared" si="12"/>
        <v>0</v>
      </c>
    </row>
    <row r="93" spans="1:11" x14ac:dyDescent="0.3">
      <c r="A93" s="118" t="s">
        <v>533</v>
      </c>
      <c r="B93" s="238" t="s">
        <v>520</v>
      </c>
      <c r="C93" s="98"/>
      <c r="D93" s="98"/>
      <c r="E93" s="98"/>
      <c r="F93" s="98"/>
      <c r="G93" s="98"/>
      <c r="H93" s="98"/>
      <c r="I93" s="347"/>
      <c r="J93" s="348"/>
      <c r="K93" s="108">
        <f t="shared" si="12"/>
        <v>0</v>
      </c>
    </row>
    <row r="94" spans="1:11" x14ac:dyDescent="0.3">
      <c r="A94" s="118" t="s">
        <v>534</v>
      </c>
      <c r="B94" s="238" t="s">
        <v>521</v>
      </c>
      <c r="C94" s="98"/>
      <c r="D94" s="98"/>
      <c r="E94" s="98"/>
      <c r="F94" s="98"/>
      <c r="G94" s="98"/>
      <c r="H94" s="98"/>
      <c r="I94" s="347"/>
      <c r="J94" s="348"/>
      <c r="K94" s="108">
        <f t="shared" si="12"/>
        <v>0</v>
      </c>
    </row>
    <row r="95" spans="1:11" x14ac:dyDescent="0.3">
      <c r="A95" s="118" t="s">
        <v>535</v>
      </c>
      <c r="B95" s="238" t="s">
        <v>522</v>
      </c>
      <c r="C95" s="98"/>
      <c r="D95" s="98"/>
      <c r="E95" s="98"/>
      <c r="F95" s="98"/>
      <c r="G95" s="98"/>
      <c r="H95" s="98"/>
      <c r="I95" s="347"/>
      <c r="J95" s="348"/>
      <c r="K95" s="108">
        <f t="shared" si="12"/>
        <v>0</v>
      </c>
    </row>
    <row r="96" spans="1:11" x14ac:dyDescent="0.3">
      <c r="A96" s="118" t="s">
        <v>529</v>
      </c>
      <c r="B96" s="238" t="s">
        <v>523</v>
      </c>
      <c r="C96" s="98"/>
      <c r="D96" s="98"/>
      <c r="E96" s="98"/>
      <c r="F96" s="98"/>
      <c r="G96" s="98"/>
      <c r="H96" s="98"/>
      <c r="I96" s="347"/>
      <c r="J96" s="348"/>
      <c r="K96" s="108">
        <f t="shared" si="12"/>
        <v>0</v>
      </c>
    </row>
    <row r="97" spans="1:11" x14ac:dyDescent="0.3">
      <c r="A97" s="118" t="s">
        <v>536</v>
      </c>
      <c r="B97" s="238" t="s">
        <v>524</v>
      </c>
      <c r="C97" s="98"/>
      <c r="D97" s="98"/>
      <c r="E97" s="98"/>
      <c r="F97" s="98"/>
      <c r="G97" s="98"/>
      <c r="H97" s="98"/>
      <c r="I97" s="347">
        <v>8</v>
      </c>
      <c r="J97" s="348">
        <v>8</v>
      </c>
      <c r="K97" s="108">
        <f t="shared" si="12"/>
        <v>16</v>
      </c>
    </row>
    <row r="98" spans="1:11" x14ac:dyDescent="0.3">
      <c r="A98" s="118" t="s">
        <v>537</v>
      </c>
      <c r="B98" s="238" t="s">
        <v>525</v>
      </c>
      <c r="C98" s="98"/>
      <c r="D98" s="98"/>
      <c r="E98" s="98"/>
      <c r="F98" s="98"/>
      <c r="G98" s="98"/>
      <c r="H98" s="98"/>
      <c r="I98" s="347"/>
      <c r="J98" s="348"/>
      <c r="K98" s="108">
        <f t="shared" si="12"/>
        <v>0</v>
      </c>
    </row>
    <row r="99" spans="1:11" x14ac:dyDescent="0.3">
      <c r="A99" s="118" t="s">
        <v>538</v>
      </c>
      <c r="B99" s="238" t="s">
        <v>526</v>
      </c>
      <c r="C99" s="109"/>
      <c r="D99" s="109"/>
      <c r="E99" s="109"/>
      <c r="F99" s="109"/>
      <c r="G99" s="109"/>
      <c r="H99" s="109"/>
      <c r="I99" s="349"/>
      <c r="J99" s="350"/>
      <c r="K99" s="110">
        <f t="shared" si="12"/>
        <v>0</v>
      </c>
    </row>
    <row r="100" spans="1:11" x14ac:dyDescent="0.3">
      <c r="A100" s="118" t="s">
        <v>528</v>
      </c>
      <c r="B100" s="238" t="s">
        <v>527</v>
      </c>
      <c r="C100" s="109"/>
      <c r="D100" s="109"/>
      <c r="E100" s="109"/>
      <c r="F100" s="109"/>
      <c r="G100" s="109"/>
      <c r="H100" s="109"/>
      <c r="I100" s="349"/>
      <c r="J100" s="350"/>
      <c r="K100" s="110">
        <f t="shared" si="12"/>
        <v>0</v>
      </c>
    </row>
    <row r="101" spans="1:11" x14ac:dyDescent="0.3">
      <c r="A101" s="241" t="s">
        <v>93</v>
      </c>
      <c r="B101" s="353" t="s">
        <v>94</v>
      </c>
      <c r="C101" s="114">
        <f>SUM(C90:C100)</f>
        <v>0</v>
      </c>
      <c r="D101" s="114">
        <f t="shared" ref="D101:J101" si="13">SUM(D90:D100)</f>
        <v>0</v>
      </c>
      <c r="E101" s="114">
        <f t="shared" si="13"/>
        <v>0</v>
      </c>
      <c r="F101" s="114">
        <f t="shared" si="13"/>
        <v>0</v>
      </c>
      <c r="G101" s="114">
        <f t="shared" si="13"/>
        <v>0</v>
      </c>
      <c r="H101" s="114">
        <f t="shared" si="13"/>
        <v>0</v>
      </c>
      <c r="I101" s="114">
        <f t="shared" si="13"/>
        <v>8</v>
      </c>
      <c r="J101" s="114">
        <f t="shared" si="13"/>
        <v>8</v>
      </c>
      <c r="K101" s="110">
        <f>SUM(K90:K100)</f>
        <v>16</v>
      </c>
    </row>
    <row r="102" spans="1:11" x14ac:dyDescent="0.3">
      <c r="A102" s="120" t="s">
        <v>715</v>
      </c>
      <c r="B102" s="240"/>
      <c r="C102" s="529"/>
      <c r="D102" s="530"/>
      <c r="E102" s="530"/>
      <c r="F102" s="530"/>
      <c r="G102" s="530"/>
      <c r="H102" s="530"/>
      <c r="I102" s="530"/>
      <c r="J102" s="530"/>
      <c r="K102" s="531"/>
    </row>
    <row r="103" spans="1:11" x14ac:dyDescent="0.3">
      <c r="A103" s="236" t="s">
        <v>516</v>
      </c>
      <c r="B103" s="237" t="s">
        <v>515</v>
      </c>
      <c r="C103" s="526"/>
      <c r="D103" s="527"/>
      <c r="E103" s="527"/>
      <c r="F103" s="527"/>
      <c r="G103" s="527"/>
      <c r="H103" s="527"/>
      <c r="I103" s="527"/>
      <c r="J103" s="527"/>
      <c r="K103" s="528"/>
    </row>
    <row r="104" spans="1:11" x14ac:dyDescent="0.3">
      <c r="A104" s="118" t="s">
        <v>530</v>
      </c>
      <c r="B104" s="238" t="s">
        <v>517</v>
      </c>
      <c r="C104" s="98">
        <f t="shared" ref="C104:J115" si="14">SUM(C6,C20,C34,C48,C62,C76,C90)</f>
        <v>0</v>
      </c>
      <c r="D104" s="98">
        <f t="shared" si="14"/>
        <v>0</v>
      </c>
      <c r="E104" s="98">
        <f t="shared" si="14"/>
        <v>0</v>
      </c>
      <c r="F104" s="98">
        <f t="shared" si="14"/>
        <v>0</v>
      </c>
      <c r="G104" s="98">
        <f t="shared" si="14"/>
        <v>0</v>
      </c>
      <c r="H104" s="98">
        <f t="shared" si="14"/>
        <v>0</v>
      </c>
      <c r="I104" s="98">
        <f t="shared" si="14"/>
        <v>0</v>
      </c>
      <c r="J104" s="98">
        <f t="shared" si="14"/>
        <v>0</v>
      </c>
      <c r="K104" s="108">
        <f>SUM(C104:J104)</f>
        <v>0</v>
      </c>
    </row>
    <row r="105" spans="1:11" x14ac:dyDescent="0.3">
      <c r="A105" s="118" t="s">
        <v>531</v>
      </c>
      <c r="B105" s="238" t="s">
        <v>518</v>
      </c>
      <c r="C105" s="98">
        <f t="shared" si="14"/>
        <v>0</v>
      </c>
      <c r="D105" s="98">
        <f t="shared" si="14"/>
        <v>2</v>
      </c>
      <c r="E105" s="98">
        <f t="shared" si="14"/>
        <v>2</v>
      </c>
      <c r="F105" s="98">
        <f t="shared" si="14"/>
        <v>0</v>
      </c>
      <c r="G105" s="98">
        <f t="shared" si="14"/>
        <v>2</v>
      </c>
      <c r="H105" s="98">
        <f t="shared" si="14"/>
        <v>3</v>
      </c>
      <c r="I105" s="98">
        <f t="shared" si="14"/>
        <v>2</v>
      </c>
      <c r="J105" s="98">
        <f t="shared" si="14"/>
        <v>2</v>
      </c>
      <c r="K105" s="108">
        <f t="shared" ref="K105:K114" si="15">SUM(C105:J105)</f>
        <v>13</v>
      </c>
    </row>
    <row r="106" spans="1:11" x14ac:dyDescent="0.3">
      <c r="A106" s="118" t="s">
        <v>532</v>
      </c>
      <c r="B106" s="238" t="s">
        <v>519</v>
      </c>
      <c r="C106" s="98">
        <f t="shared" si="14"/>
        <v>11</v>
      </c>
      <c r="D106" s="98">
        <f t="shared" si="14"/>
        <v>0</v>
      </c>
      <c r="E106" s="98">
        <f t="shared" si="14"/>
        <v>0</v>
      </c>
      <c r="F106" s="98">
        <f t="shared" si="14"/>
        <v>0</v>
      </c>
      <c r="G106" s="98">
        <f t="shared" si="14"/>
        <v>13</v>
      </c>
      <c r="H106" s="98">
        <f t="shared" si="14"/>
        <v>1</v>
      </c>
      <c r="I106" s="98">
        <f t="shared" si="14"/>
        <v>4</v>
      </c>
      <c r="J106" s="98">
        <f t="shared" si="14"/>
        <v>4</v>
      </c>
      <c r="K106" s="108">
        <f t="shared" si="15"/>
        <v>33</v>
      </c>
    </row>
    <row r="107" spans="1:11" x14ac:dyDescent="0.3">
      <c r="A107" s="118" t="s">
        <v>533</v>
      </c>
      <c r="B107" s="238" t="s">
        <v>520</v>
      </c>
      <c r="C107" s="98">
        <f t="shared" si="14"/>
        <v>1</v>
      </c>
      <c r="D107" s="98">
        <f t="shared" si="14"/>
        <v>1</v>
      </c>
      <c r="E107" s="98">
        <f t="shared" si="14"/>
        <v>0</v>
      </c>
      <c r="F107" s="98">
        <f t="shared" si="14"/>
        <v>0</v>
      </c>
      <c r="G107" s="98">
        <f t="shared" si="14"/>
        <v>2</v>
      </c>
      <c r="H107" s="98">
        <f t="shared" si="14"/>
        <v>1</v>
      </c>
      <c r="I107" s="98">
        <f t="shared" si="14"/>
        <v>0</v>
      </c>
      <c r="J107" s="98">
        <f t="shared" si="14"/>
        <v>0</v>
      </c>
      <c r="K107" s="108">
        <f t="shared" si="15"/>
        <v>5</v>
      </c>
    </row>
    <row r="108" spans="1:11" x14ac:dyDescent="0.3">
      <c r="A108" s="118" t="s">
        <v>534</v>
      </c>
      <c r="B108" s="238" t="s">
        <v>521</v>
      </c>
      <c r="C108" s="98">
        <f t="shared" si="14"/>
        <v>13</v>
      </c>
      <c r="D108" s="98">
        <f t="shared" si="14"/>
        <v>9</v>
      </c>
      <c r="E108" s="98">
        <f t="shared" si="14"/>
        <v>0</v>
      </c>
      <c r="F108" s="98">
        <f t="shared" si="14"/>
        <v>0</v>
      </c>
      <c r="G108" s="98">
        <f t="shared" si="14"/>
        <v>16</v>
      </c>
      <c r="H108" s="98">
        <f t="shared" si="14"/>
        <v>10</v>
      </c>
      <c r="I108" s="98">
        <f t="shared" si="14"/>
        <v>10</v>
      </c>
      <c r="J108" s="98">
        <f t="shared" si="14"/>
        <v>10</v>
      </c>
      <c r="K108" s="108">
        <f t="shared" si="15"/>
        <v>68</v>
      </c>
    </row>
    <row r="109" spans="1:11" x14ac:dyDescent="0.3">
      <c r="A109" s="118" t="s">
        <v>535</v>
      </c>
      <c r="B109" s="238" t="s">
        <v>522</v>
      </c>
      <c r="C109" s="98">
        <f t="shared" si="14"/>
        <v>0</v>
      </c>
      <c r="D109" s="98">
        <f t="shared" si="14"/>
        <v>0</v>
      </c>
      <c r="E109" s="98">
        <f t="shared" si="14"/>
        <v>0</v>
      </c>
      <c r="F109" s="98">
        <f t="shared" si="14"/>
        <v>0</v>
      </c>
      <c r="G109" s="98">
        <f t="shared" si="14"/>
        <v>3</v>
      </c>
      <c r="H109" s="98">
        <f t="shared" si="14"/>
        <v>2</v>
      </c>
      <c r="I109" s="98">
        <f t="shared" si="14"/>
        <v>3</v>
      </c>
      <c r="J109" s="98">
        <f t="shared" si="14"/>
        <v>4</v>
      </c>
      <c r="K109" s="108">
        <f t="shared" si="15"/>
        <v>12</v>
      </c>
    </row>
    <row r="110" spans="1:11" x14ac:dyDescent="0.3">
      <c r="A110" s="118" t="s">
        <v>529</v>
      </c>
      <c r="B110" s="238" t="s">
        <v>523</v>
      </c>
      <c r="C110" s="98">
        <f t="shared" si="14"/>
        <v>3</v>
      </c>
      <c r="D110" s="98">
        <f t="shared" si="14"/>
        <v>1</v>
      </c>
      <c r="E110" s="98">
        <f t="shared" si="14"/>
        <v>0</v>
      </c>
      <c r="F110" s="98">
        <f t="shared" si="14"/>
        <v>0</v>
      </c>
      <c r="G110" s="98">
        <f t="shared" si="14"/>
        <v>2</v>
      </c>
      <c r="H110" s="98">
        <f t="shared" si="14"/>
        <v>1</v>
      </c>
      <c r="I110" s="98">
        <f t="shared" si="14"/>
        <v>9</v>
      </c>
      <c r="J110" s="98">
        <f t="shared" si="14"/>
        <v>8</v>
      </c>
      <c r="K110" s="108">
        <f t="shared" si="15"/>
        <v>24</v>
      </c>
    </row>
    <row r="111" spans="1:11" x14ac:dyDescent="0.3">
      <c r="A111" s="118" t="s">
        <v>536</v>
      </c>
      <c r="B111" s="238" t="s">
        <v>524</v>
      </c>
      <c r="C111" s="98">
        <f t="shared" si="14"/>
        <v>11</v>
      </c>
      <c r="D111" s="98">
        <f t="shared" si="14"/>
        <v>8</v>
      </c>
      <c r="E111" s="98">
        <f t="shared" si="14"/>
        <v>0</v>
      </c>
      <c r="F111" s="98">
        <f t="shared" si="14"/>
        <v>0</v>
      </c>
      <c r="G111" s="98">
        <f t="shared" si="14"/>
        <v>17</v>
      </c>
      <c r="H111" s="98">
        <f t="shared" si="14"/>
        <v>10</v>
      </c>
      <c r="I111" s="98">
        <f t="shared" si="14"/>
        <v>20</v>
      </c>
      <c r="J111" s="98">
        <f t="shared" si="14"/>
        <v>19</v>
      </c>
      <c r="K111" s="108">
        <f t="shared" si="15"/>
        <v>85</v>
      </c>
    </row>
    <row r="112" spans="1:11" x14ac:dyDescent="0.3">
      <c r="A112" s="118" t="s">
        <v>537</v>
      </c>
      <c r="B112" s="238" t="s">
        <v>525</v>
      </c>
      <c r="C112" s="98">
        <f t="shared" si="14"/>
        <v>0</v>
      </c>
      <c r="D112" s="98">
        <f t="shared" si="14"/>
        <v>0</v>
      </c>
      <c r="E112" s="98">
        <f t="shared" si="14"/>
        <v>0</v>
      </c>
      <c r="F112" s="98">
        <f t="shared" si="14"/>
        <v>0</v>
      </c>
      <c r="G112" s="98">
        <f t="shared" si="14"/>
        <v>0</v>
      </c>
      <c r="H112" s="98">
        <f t="shared" si="14"/>
        <v>0</v>
      </c>
      <c r="I112" s="98">
        <f t="shared" si="14"/>
        <v>0</v>
      </c>
      <c r="J112" s="98">
        <f t="shared" si="14"/>
        <v>0</v>
      </c>
      <c r="K112" s="108">
        <f t="shared" si="15"/>
        <v>0</v>
      </c>
    </row>
    <row r="113" spans="1:11" x14ac:dyDescent="0.3">
      <c r="A113" s="118" t="s">
        <v>538</v>
      </c>
      <c r="B113" s="238" t="s">
        <v>526</v>
      </c>
      <c r="C113" s="98">
        <f t="shared" si="14"/>
        <v>10</v>
      </c>
      <c r="D113" s="98">
        <f t="shared" si="14"/>
        <v>7</v>
      </c>
      <c r="E113" s="98">
        <f t="shared" si="14"/>
        <v>0</v>
      </c>
      <c r="F113" s="98">
        <f t="shared" si="14"/>
        <v>0</v>
      </c>
      <c r="G113" s="98">
        <f t="shared" si="14"/>
        <v>0</v>
      </c>
      <c r="H113" s="98">
        <f t="shared" si="14"/>
        <v>0</v>
      </c>
      <c r="I113" s="98">
        <f t="shared" si="14"/>
        <v>0</v>
      </c>
      <c r="J113" s="98">
        <f t="shared" si="14"/>
        <v>0</v>
      </c>
      <c r="K113" s="108">
        <f t="shared" si="15"/>
        <v>17</v>
      </c>
    </row>
    <row r="114" spans="1:11" ht="14.4" thickBot="1" x14ac:dyDescent="0.35">
      <c r="A114" s="118" t="s">
        <v>528</v>
      </c>
      <c r="B114" s="238" t="s">
        <v>527</v>
      </c>
      <c r="C114" s="121">
        <f t="shared" si="14"/>
        <v>8</v>
      </c>
      <c r="D114" s="121">
        <f t="shared" si="14"/>
        <v>5</v>
      </c>
      <c r="E114" s="121">
        <f t="shared" si="14"/>
        <v>0</v>
      </c>
      <c r="F114" s="121">
        <f t="shared" si="14"/>
        <v>0</v>
      </c>
      <c r="G114" s="121">
        <f t="shared" si="14"/>
        <v>5</v>
      </c>
      <c r="H114" s="121">
        <f t="shared" si="14"/>
        <v>3</v>
      </c>
      <c r="I114" s="121">
        <f t="shared" si="14"/>
        <v>0</v>
      </c>
      <c r="J114" s="121">
        <f t="shared" si="14"/>
        <v>0</v>
      </c>
      <c r="K114" s="200">
        <f t="shared" si="15"/>
        <v>21</v>
      </c>
    </row>
    <row r="115" spans="1:11" ht="14.4" thickBot="1" x14ac:dyDescent="0.35">
      <c r="A115" s="242" t="s">
        <v>95</v>
      </c>
      <c r="B115" s="354" t="s">
        <v>94</v>
      </c>
      <c r="C115" s="243">
        <f t="shared" si="14"/>
        <v>57</v>
      </c>
      <c r="D115" s="243">
        <f t="shared" si="14"/>
        <v>33</v>
      </c>
      <c r="E115" s="243">
        <f t="shared" si="14"/>
        <v>2</v>
      </c>
      <c r="F115" s="243">
        <f t="shared" si="14"/>
        <v>0</v>
      </c>
      <c r="G115" s="243">
        <f t="shared" si="14"/>
        <v>60</v>
      </c>
      <c r="H115" s="243">
        <f t="shared" si="14"/>
        <v>31</v>
      </c>
      <c r="I115" s="243">
        <f t="shared" si="14"/>
        <v>48</v>
      </c>
      <c r="J115" s="243">
        <f t="shared" si="14"/>
        <v>47</v>
      </c>
      <c r="K115" s="244">
        <f>SUM(K104:K114)</f>
        <v>278</v>
      </c>
    </row>
  </sheetData>
  <mergeCells count="22">
    <mergeCell ref="M1:W1"/>
    <mergeCell ref="A1:K1"/>
    <mergeCell ref="C2:D2"/>
    <mergeCell ref="E2:F2"/>
    <mergeCell ref="G2:H2"/>
    <mergeCell ref="I2:J2"/>
    <mergeCell ref="C32:K32"/>
    <mergeCell ref="C33:K33"/>
    <mergeCell ref="B4:K4"/>
    <mergeCell ref="C18:K18"/>
    <mergeCell ref="C5:K5"/>
    <mergeCell ref="C19:K19"/>
    <mergeCell ref="C46:K46"/>
    <mergeCell ref="C47:K47"/>
    <mergeCell ref="C60:K60"/>
    <mergeCell ref="C61:K61"/>
    <mergeCell ref="C74:K74"/>
    <mergeCell ref="C75:K75"/>
    <mergeCell ref="C88:K88"/>
    <mergeCell ref="C89:K89"/>
    <mergeCell ref="C102:K102"/>
    <mergeCell ref="C103:K103"/>
  </mergeCells>
  <pageMargins left="0.7" right="0.7" top="0.75" bottom="0.75" header="0.3" footer="0.3"/>
  <pageSetup paperSize="9" scale="82" fitToWidth="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20">
    <pageSetUpPr fitToPage="1"/>
  </sheetPr>
  <dimension ref="A1:R75"/>
  <sheetViews>
    <sheetView zoomScaleNormal="100" workbookViewId="0">
      <selection activeCell="O24" sqref="O24"/>
    </sheetView>
  </sheetViews>
  <sheetFormatPr defaultColWidth="9.21875" defaultRowHeight="13.8" x14ac:dyDescent="0.3"/>
  <cols>
    <col min="1" max="1" width="22.77734375" style="2" customWidth="1"/>
    <col min="2" max="3" width="8.21875" style="1" customWidth="1"/>
    <col min="4" max="5" width="6.77734375" style="1" customWidth="1"/>
    <col min="6" max="7" width="14.77734375" style="1" customWidth="1"/>
    <col min="8" max="11" width="9.77734375" style="1" customWidth="1"/>
    <col min="12" max="13" width="11.77734375" style="1" customWidth="1"/>
    <col min="14" max="16384" width="9.21875" style="1"/>
  </cols>
  <sheetData>
    <row r="1" spans="1:18" ht="42.75" customHeight="1" x14ac:dyDescent="0.3">
      <c r="A1" s="573" t="s">
        <v>440</v>
      </c>
      <c r="B1" s="574"/>
      <c r="C1" s="574"/>
      <c r="D1" s="574"/>
      <c r="E1" s="574"/>
      <c r="F1" s="574"/>
      <c r="G1" s="574"/>
      <c r="H1" s="574"/>
      <c r="I1" s="574"/>
      <c r="J1" s="574"/>
      <c r="K1" s="574"/>
      <c r="L1" s="574"/>
      <c r="M1" s="575"/>
      <c r="O1" s="65"/>
    </row>
    <row r="2" spans="1:18" s="4" customFormat="1" ht="30" customHeight="1" x14ac:dyDescent="0.3">
      <c r="A2" s="13" t="s">
        <v>715</v>
      </c>
      <c r="B2" s="576" t="s">
        <v>19</v>
      </c>
      <c r="C2" s="651"/>
      <c r="D2" s="651"/>
      <c r="E2" s="651"/>
      <c r="F2" s="651"/>
      <c r="G2" s="651"/>
      <c r="H2" s="651"/>
      <c r="I2" s="566"/>
      <c r="J2" s="547" t="s">
        <v>567</v>
      </c>
      <c r="K2" s="547"/>
      <c r="L2" s="419" t="s">
        <v>4</v>
      </c>
      <c r="M2" s="418" t="s">
        <v>124</v>
      </c>
      <c r="N2" s="47"/>
      <c r="O2" s="47"/>
      <c r="Q2" s="47"/>
      <c r="R2" s="47"/>
    </row>
    <row r="3" spans="1:18" s="4" customFormat="1" ht="18" customHeight="1" x14ac:dyDescent="0.3">
      <c r="A3" s="72" t="s">
        <v>677</v>
      </c>
      <c r="B3" s="649"/>
      <c r="C3" s="649"/>
      <c r="D3" s="649"/>
      <c r="E3" s="649"/>
      <c r="F3" s="649"/>
      <c r="G3" s="649"/>
      <c r="H3" s="649"/>
      <c r="I3" s="649"/>
      <c r="J3" s="649"/>
      <c r="K3" s="649"/>
      <c r="L3" s="649"/>
      <c r="M3" s="138"/>
    </row>
    <row r="4" spans="1:18" s="4" customFormat="1" ht="18" customHeight="1" x14ac:dyDescent="0.3">
      <c r="A4" s="137"/>
      <c r="B4" s="650" t="s">
        <v>34</v>
      </c>
      <c r="C4" s="650"/>
      <c r="D4" s="650" t="s">
        <v>35</v>
      </c>
      <c r="E4" s="650"/>
      <c r="F4" s="650" t="s">
        <v>37</v>
      </c>
      <c r="G4" s="650"/>
      <c r="H4" s="650" t="s">
        <v>36</v>
      </c>
      <c r="I4" s="650"/>
      <c r="J4" s="547" t="s">
        <v>4</v>
      </c>
      <c r="K4" s="547" t="s">
        <v>25</v>
      </c>
      <c r="L4" s="547"/>
      <c r="M4" s="647"/>
    </row>
    <row r="5" spans="1:18" s="4" customFormat="1" ht="15" customHeight="1" x14ac:dyDescent="0.3">
      <c r="A5" s="13" t="s">
        <v>32</v>
      </c>
      <c r="B5" s="415" t="s">
        <v>4</v>
      </c>
      <c r="C5" s="415" t="s">
        <v>25</v>
      </c>
      <c r="D5" s="415" t="s">
        <v>4</v>
      </c>
      <c r="E5" s="415" t="s">
        <v>25</v>
      </c>
      <c r="F5" s="415" t="s">
        <v>4</v>
      </c>
      <c r="G5" s="415" t="s">
        <v>25</v>
      </c>
      <c r="H5" s="415" t="s">
        <v>4</v>
      </c>
      <c r="I5" s="415" t="s">
        <v>25</v>
      </c>
      <c r="J5" s="547"/>
      <c r="K5" s="547"/>
      <c r="L5" s="547"/>
      <c r="M5" s="648"/>
    </row>
    <row r="6" spans="1:18" s="5" customFormat="1" ht="12.75" customHeight="1" x14ac:dyDescent="0.3">
      <c r="A6" s="13" t="s">
        <v>33</v>
      </c>
      <c r="B6" s="135">
        <v>2</v>
      </c>
      <c r="C6" s="135">
        <v>2</v>
      </c>
      <c r="D6" s="135">
        <v>1</v>
      </c>
      <c r="E6" s="135"/>
      <c r="F6" s="135">
        <v>2</v>
      </c>
      <c r="G6" s="135"/>
      <c r="H6" s="135"/>
      <c r="I6" s="135"/>
      <c r="J6" s="135">
        <v>1</v>
      </c>
      <c r="K6" s="135"/>
      <c r="L6" s="139">
        <f t="shared" ref="L6:M10" si="0">SUM(B6,D6,F6,H6,J6)</f>
        <v>6</v>
      </c>
      <c r="M6" s="132">
        <f t="shared" si="0"/>
        <v>2</v>
      </c>
    </row>
    <row r="7" spans="1:18" s="5" customFormat="1" ht="12.75" customHeight="1" x14ac:dyDescent="0.3">
      <c r="A7" s="13" t="s">
        <v>91</v>
      </c>
      <c r="B7" s="135"/>
      <c r="C7" s="135"/>
      <c r="D7" s="135">
        <v>4</v>
      </c>
      <c r="E7" s="135"/>
      <c r="F7" s="135">
        <v>2</v>
      </c>
      <c r="G7" s="135"/>
      <c r="H7" s="135">
        <v>1</v>
      </c>
      <c r="I7" s="135"/>
      <c r="J7" s="135"/>
      <c r="K7" s="135"/>
      <c r="L7" s="139">
        <f t="shared" si="0"/>
        <v>7</v>
      </c>
      <c r="M7" s="132">
        <f t="shared" si="0"/>
        <v>0</v>
      </c>
    </row>
    <row r="8" spans="1:18" s="5" customFormat="1" ht="12.75" customHeight="1" x14ac:dyDescent="0.3">
      <c r="A8" s="13" t="s">
        <v>92</v>
      </c>
      <c r="B8" s="135"/>
      <c r="C8" s="135"/>
      <c r="D8" s="135">
        <v>1</v>
      </c>
      <c r="E8" s="135"/>
      <c r="F8" s="135"/>
      <c r="G8" s="135"/>
      <c r="H8" s="135"/>
      <c r="I8" s="135"/>
      <c r="J8" s="135"/>
      <c r="K8" s="135"/>
      <c r="L8" s="139">
        <f t="shared" si="0"/>
        <v>1</v>
      </c>
      <c r="M8" s="132">
        <f t="shared" si="0"/>
        <v>0</v>
      </c>
    </row>
    <row r="9" spans="1:18" s="5" customFormat="1" ht="12.75" customHeight="1" x14ac:dyDescent="0.3">
      <c r="A9" s="13" t="s">
        <v>439</v>
      </c>
      <c r="B9" s="135">
        <v>19</v>
      </c>
      <c r="C9" s="135">
        <v>4</v>
      </c>
      <c r="D9" s="135">
        <v>28</v>
      </c>
      <c r="E9" s="135">
        <v>15</v>
      </c>
      <c r="F9" s="135">
        <v>48</v>
      </c>
      <c r="G9" s="135">
        <v>29</v>
      </c>
      <c r="H9" s="135">
        <v>3</v>
      </c>
      <c r="I9" s="135">
        <v>2</v>
      </c>
      <c r="J9" s="135">
        <v>2</v>
      </c>
      <c r="K9" s="135"/>
      <c r="L9" s="139">
        <f t="shared" si="0"/>
        <v>100</v>
      </c>
      <c r="M9" s="132">
        <f t="shared" si="0"/>
        <v>50</v>
      </c>
    </row>
    <row r="10" spans="1:18" s="5" customFormat="1" x14ac:dyDescent="0.3">
      <c r="A10" s="25" t="s">
        <v>4</v>
      </c>
      <c r="B10" s="139">
        <f t="shared" ref="B10:K10" si="1">SUM(B6:B9)</f>
        <v>21</v>
      </c>
      <c r="C10" s="139">
        <f t="shared" si="1"/>
        <v>6</v>
      </c>
      <c r="D10" s="139">
        <f t="shared" si="1"/>
        <v>34</v>
      </c>
      <c r="E10" s="139">
        <f t="shared" si="1"/>
        <v>15</v>
      </c>
      <c r="F10" s="139">
        <f t="shared" si="1"/>
        <v>52</v>
      </c>
      <c r="G10" s="139">
        <f t="shared" si="1"/>
        <v>29</v>
      </c>
      <c r="H10" s="139">
        <f t="shared" si="1"/>
        <v>4</v>
      </c>
      <c r="I10" s="139">
        <f t="shared" si="1"/>
        <v>2</v>
      </c>
      <c r="J10" s="139">
        <f t="shared" si="1"/>
        <v>3</v>
      </c>
      <c r="K10" s="139">
        <f t="shared" si="1"/>
        <v>0</v>
      </c>
      <c r="L10" s="139">
        <f t="shared" si="0"/>
        <v>114</v>
      </c>
      <c r="M10" s="132">
        <f t="shared" si="0"/>
        <v>52</v>
      </c>
    </row>
    <row r="11" spans="1:18" s="5" customFormat="1" ht="27.6" x14ac:dyDescent="0.3">
      <c r="A11" s="72" t="s">
        <v>681</v>
      </c>
      <c r="B11" s="649"/>
      <c r="C11" s="649"/>
      <c r="D11" s="649"/>
      <c r="E11" s="649"/>
      <c r="F11" s="649"/>
      <c r="G11" s="649"/>
      <c r="H11" s="649"/>
      <c r="I11" s="649"/>
      <c r="J11" s="649"/>
      <c r="K11" s="649"/>
      <c r="L11" s="649"/>
      <c r="M11" s="138"/>
    </row>
    <row r="12" spans="1:18" s="5" customFormat="1" ht="13.8" customHeight="1" x14ac:dyDescent="0.3">
      <c r="A12" s="136"/>
      <c r="B12" s="547" t="s">
        <v>34</v>
      </c>
      <c r="C12" s="547"/>
      <c r="D12" s="547" t="s">
        <v>35</v>
      </c>
      <c r="E12" s="547"/>
      <c r="F12" s="547" t="s">
        <v>37</v>
      </c>
      <c r="G12" s="547"/>
      <c r="H12" s="547" t="s">
        <v>36</v>
      </c>
      <c r="I12" s="547"/>
      <c r="J12" s="547" t="s">
        <v>4</v>
      </c>
      <c r="K12" s="547" t="s">
        <v>25</v>
      </c>
      <c r="L12" s="547"/>
      <c r="M12" s="647"/>
    </row>
    <row r="13" spans="1:18" s="5" customFormat="1" ht="15" customHeight="1" x14ac:dyDescent="0.3">
      <c r="A13" s="13" t="s">
        <v>32</v>
      </c>
      <c r="B13" s="415" t="s">
        <v>4</v>
      </c>
      <c r="C13" s="415" t="s">
        <v>25</v>
      </c>
      <c r="D13" s="415" t="s">
        <v>4</v>
      </c>
      <c r="E13" s="415" t="s">
        <v>25</v>
      </c>
      <c r="F13" s="415" t="s">
        <v>4</v>
      </c>
      <c r="G13" s="415" t="s">
        <v>25</v>
      </c>
      <c r="H13" s="415" t="s">
        <v>4</v>
      </c>
      <c r="I13" s="415" t="s">
        <v>25</v>
      </c>
      <c r="J13" s="547"/>
      <c r="K13" s="547"/>
      <c r="L13" s="547"/>
      <c r="M13" s="648"/>
    </row>
    <row r="14" spans="1:18" s="5" customFormat="1" x14ac:dyDescent="0.3">
      <c r="A14" s="13" t="s">
        <v>33</v>
      </c>
      <c r="B14" s="9"/>
      <c r="C14" s="9"/>
      <c r="D14" s="9">
        <v>1</v>
      </c>
      <c r="E14" s="9"/>
      <c r="F14" s="9"/>
      <c r="G14" s="9"/>
      <c r="H14" s="9"/>
      <c r="I14" s="9"/>
      <c r="J14" s="9"/>
      <c r="K14" s="9"/>
      <c r="L14" s="139">
        <f t="shared" ref="L14:M18" si="2">SUM(B14,D14,F14,H14,J14)</f>
        <v>1</v>
      </c>
      <c r="M14" s="132">
        <f t="shared" si="2"/>
        <v>0</v>
      </c>
    </row>
    <row r="15" spans="1:18" s="5" customFormat="1" x14ac:dyDescent="0.3">
      <c r="A15" s="13" t="s">
        <v>91</v>
      </c>
      <c r="B15" s="9">
        <v>1</v>
      </c>
      <c r="C15" s="9"/>
      <c r="D15" s="9">
        <v>1</v>
      </c>
      <c r="E15" s="9"/>
      <c r="F15" s="9"/>
      <c r="G15" s="9"/>
      <c r="H15" s="9">
        <v>2</v>
      </c>
      <c r="I15" s="9">
        <v>1</v>
      </c>
      <c r="J15" s="9">
        <v>1</v>
      </c>
      <c r="K15" s="9">
        <v>1</v>
      </c>
      <c r="L15" s="139">
        <f t="shared" si="2"/>
        <v>5</v>
      </c>
      <c r="M15" s="132">
        <f t="shared" si="2"/>
        <v>2</v>
      </c>
    </row>
    <row r="16" spans="1:18" s="5" customFormat="1" x14ac:dyDescent="0.3">
      <c r="A16" s="13" t="s">
        <v>92</v>
      </c>
      <c r="B16" s="9"/>
      <c r="C16" s="9"/>
      <c r="D16" s="9">
        <v>1</v>
      </c>
      <c r="E16" s="9"/>
      <c r="F16" s="9">
        <v>1</v>
      </c>
      <c r="G16" s="9"/>
      <c r="H16" s="9"/>
      <c r="I16" s="9"/>
      <c r="J16" s="9"/>
      <c r="K16" s="9"/>
      <c r="L16" s="139">
        <f t="shared" si="2"/>
        <v>2</v>
      </c>
      <c r="M16" s="132">
        <f t="shared" si="2"/>
        <v>0</v>
      </c>
    </row>
    <row r="17" spans="1:13" s="5" customFormat="1" x14ac:dyDescent="0.3">
      <c r="A17" s="13" t="s">
        <v>439</v>
      </c>
      <c r="B17" s="9">
        <v>1</v>
      </c>
      <c r="C17" s="9"/>
      <c r="D17" s="9">
        <v>5</v>
      </c>
      <c r="E17" s="9">
        <v>1</v>
      </c>
      <c r="F17" s="9">
        <v>25</v>
      </c>
      <c r="G17" s="9">
        <v>7</v>
      </c>
      <c r="H17" s="9">
        <v>4</v>
      </c>
      <c r="I17" s="9">
        <v>1</v>
      </c>
      <c r="J17" s="9"/>
      <c r="K17" s="9"/>
      <c r="L17" s="139">
        <f t="shared" si="2"/>
        <v>35</v>
      </c>
      <c r="M17" s="132">
        <f t="shared" si="2"/>
        <v>9</v>
      </c>
    </row>
    <row r="18" spans="1:13" x14ac:dyDescent="0.3">
      <c r="A18" s="25" t="s">
        <v>4</v>
      </c>
      <c r="B18" s="139">
        <f t="shared" ref="B18:K18" si="3">SUM(B14:B17)</f>
        <v>2</v>
      </c>
      <c r="C18" s="139">
        <f t="shared" si="3"/>
        <v>0</v>
      </c>
      <c r="D18" s="139">
        <f t="shared" si="3"/>
        <v>8</v>
      </c>
      <c r="E18" s="139">
        <f t="shared" si="3"/>
        <v>1</v>
      </c>
      <c r="F18" s="139">
        <f t="shared" si="3"/>
        <v>26</v>
      </c>
      <c r="G18" s="139">
        <f t="shared" si="3"/>
        <v>7</v>
      </c>
      <c r="H18" s="139">
        <f t="shared" si="3"/>
        <v>6</v>
      </c>
      <c r="I18" s="139">
        <f t="shared" si="3"/>
        <v>2</v>
      </c>
      <c r="J18" s="139">
        <f t="shared" si="3"/>
        <v>1</v>
      </c>
      <c r="K18" s="139">
        <f t="shared" si="3"/>
        <v>1</v>
      </c>
      <c r="L18" s="139">
        <f t="shared" si="2"/>
        <v>43</v>
      </c>
      <c r="M18" s="132">
        <f t="shared" si="2"/>
        <v>11</v>
      </c>
    </row>
    <row r="19" spans="1:13" ht="15" customHeight="1" x14ac:dyDescent="0.3">
      <c r="A19" s="435" t="s">
        <v>679</v>
      </c>
      <c r="B19" s="649"/>
      <c r="C19" s="649"/>
      <c r="D19" s="649"/>
      <c r="E19" s="649"/>
      <c r="F19" s="649"/>
      <c r="G19" s="649"/>
      <c r="H19" s="649"/>
      <c r="I19" s="649"/>
      <c r="J19" s="649"/>
      <c r="K19" s="649"/>
      <c r="L19" s="649"/>
      <c r="M19" s="138"/>
    </row>
    <row r="20" spans="1:13" ht="13.8" customHeight="1" x14ac:dyDescent="0.3">
      <c r="A20" s="136"/>
      <c r="B20" s="547" t="s">
        <v>34</v>
      </c>
      <c r="C20" s="547"/>
      <c r="D20" s="547" t="s">
        <v>35</v>
      </c>
      <c r="E20" s="547"/>
      <c r="F20" s="547" t="s">
        <v>37</v>
      </c>
      <c r="G20" s="547"/>
      <c r="H20" s="547" t="s">
        <v>36</v>
      </c>
      <c r="I20" s="547"/>
      <c r="J20" s="547" t="s">
        <v>4</v>
      </c>
      <c r="K20" s="547" t="s">
        <v>25</v>
      </c>
      <c r="L20" s="547"/>
      <c r="M20" s="647"/>
    </row>
    <row r="21" spans="1:13" ht="15" customHeight="1" x14ac:dyDescent="0.3">
      <c r="A21" s="13" t="s">
        <v>32</v>
      </c>
      <c r="B21" s="415" t="s">
        <v>4</v>
      </c>
      <c r="C21" s="415" t="s">
        <v>25</v>
      </c>
      <c r="D21" s="415" t="s">
        <v>4</v>
      </c>
      <c r="E21" s="415" t="s">
        <v>25</v>
      </c>
      <c r="F21" s="415" t="s">
        <v>4</v>
      </c>
      <c r="G21" s="415" t="s">
        <v>25</v>
      </c>
      <c r="H21" s="415" t="s">
        <v>4</v>
      </c>
      <c r="I21" s="415" t="s">
        <v>25</v>
      </c>
      <c r="J21" s="547"/>
      <c r="K21" s="547"/>
      <c r="L21" s="547"/>
      <c r="M21" s="648"/>
    </row>
    <row r="22" spans="1:13" x14ac:dyDescent="0.3">
      <c r="A22" s="13" t="s">
        <v>33</v>
      </c>
      <c r="B22" s="9"/>
      <c r="C22" s="9"/>
      <c r="D22" s="9"/>
      <c r="E22" s="9"/>
      <c r="F22" s="9">
        <v>1</v>
      </c>
      <c r="G22" s="9">
        <v>1</v>
      </c>
      <c r="H22" s="9"/>
      <c r="I22" s="9"/>
      <c r="J22" s="9"/>
      <c r="K22" s="9"/>
      <c r="L22" s="139">
        <f t="shared" ref="L22:M26" si="4">SUM(B22,D22,F22,H22,J22)</f>
        <v>1</v>
      </c>
      <c r="M22" s="132">
        <f t="shared" si="4"/>
        <v>1</v>
      </c>
    </row>
    <row r="23" spans="1:13" x14ac:dyDescent="0.3">
      <c r="A23" s="13" t="s">
        <v>91</v>
      </c>
      <c r="B23" s="9"/>
      <c r="C23" s="9"/>
      <c r="D23" s="9"/>
      <c r="E23" s="9"/>
      <c r="F23" s="9">
        <v>1</v>
      </c>
      <c r="G23" s="9"/>
      <c r="H23" s="9"/>
      <c r="I23" s="9"/>
      <c r="J23" s="9"/>
      <c r="K23" s="9"/>
      <c r="L23" s="139">
        <f t="shared" si="4"/>
        <v>1</v>
      </c>
      <c r="M23" s="132">
        <f t="shared" si="4"/>
        <v>0</v>
      </c>
    </row>
    <row r="24" spans="1:13" x14ac:dyDescent="0.3">
      <c r="A24" s="13" t="s">
        <v>92</v>
      </c>
      <c r="B24" s="9"/>
      <c r="C24" s="9"/>
      <c r="D24" s="9">
        <v>1</v>
      </c>
      <c r="E24" s="9"/>
      <c r="F24" s="9">
        <v>1</v>
      </c>
      <c r="G24" s="9"/>
      <c r="H24" s="9"/>
      <c r="I24" s="9"/>
      <c r="J24" s="9">
        <v>1</v>
      </c>
      <c r="K24" s="9"/>
      <c r="L24" s="139">
        <f t="shared" si="4"/>
        <v>3</v>
      </c>
      <c r="M24" s="132">
        <f t="shared" si="4"/>
        <v>0</v>
      </c>
    </row>
    <row r="25" spans="1:13" x14ac:dyDescent="0.3">
      <c r="A25" s="13" t="s">
        <v>439</v>
      </c>
      <c r="B25" s="9">
        <v>8</v>
      </c>
      <c r="C25" s="9">
        <v>2</v>
      </c>
      <c r="D25" s="9">
        <v>12</v>
      </c>
      <c r="E25" s="9">
        <v>2</v>
      </c>
      <c r="F25" s="9">
        <v>46</v>
      </c>
      <c r="G25" s="9">
        <v>4</v>
      </c>
      <c r="H25" s="9">
        <v>7</v>
      </c>
      <c r="I25" s="9">
        <v>3</v>
      </c>
      <c r="J25" s="9">
        <v>18</v>
      </c>
      <c r="K25" s="9">
        <v>2</v>
      </c>
      <c r="L25" s="139">
        <f t="shared" si="4"/>
        <v>91</v>
      </c>
      <c r="M25" s="132">
        <f t="shared" si="4"/>
        <v>13</v>
      </c>
    </row>
    <row r="26" spans="1:13" x14ac:dyDescent="0.3">
      <c r="A26" s="25" t="s">
        <v>4</v>
      </c>
      <c r="B26" s="139">
        <f t="shared" ref="B26:K26" si="5">SUM(B22:B25)</f>
        <v>8</v>
      </c>
      <c r="C26" s="139">
        <f t="shared" si="5"/>
        <v>2</v>
      </c>
      <c r="D26" s="139">
        <f t="shared" si="5"/>
        <v>13</v>
      </c>
      <c r="E26" s="139">
        <f t="shared" si="5"/>
        <v>2</v>
      </c>
      <c r="F26" s="139">
        <f t="shared" si="5"/>
        <v>49</v>
      </c>
      <c r="G26" s="139">
        <f t="shared" si="5"/>
        <v>5</v>
      </c>
      <c r="H26" s="139">
        <f t="shared" si="5"/>
        <v>7</v>
      </c>
      <c r="I26" s="139">
        <f t="shared" si="5"/>
        <v>3</v>
      </c>
      <c r="J26" s="139">
        <f t="shared" si="5"/>
        <v>19</v>
      </c>
      <c r="K26" s="139">
        <f t="shared" si="5"/>
        <v>2</v>
      </c>
      <c r="L26" s="139">
        <f t="shared" si="4"/>
        <v>96</v>
      </c>
      <c r="M26" s="132">
        <f t="shared" si="4"/>
        <v>14</v>
      </c>
    </row>
    <row r="27" spans="1:13" ht="27.6" x14ac:dyDescent="0.3">
      <c r="A27" s="72" t="s">
        <v>678</v>
      </c>
      <c r="B27" s="649"/>
      <c r="C27" s="649"/>
      <c r="D27" s="649"/>
      <c r="E27" s="649"/>
      <c r="F27" s="649"/>
      <c r="G27" s="649"/>
      <c r="H27" s="649"/>
      <c r="I27" s="649"/>
      <c r="J27" s="649"/>
      <c r="K27" s="649"/>
      <c r="L27" s="649"/>
      <c r="M27" s="138"/>
    </row>
    <row r="28" spans="1:13" ht="13.8" customHeight="1" x14ac:dyDescent="0.3">
      <c r="A28" s="136"/>
      <c r="B28" s="547" t="s">
        <v>34</v>
      </c>
      <c r="C28" s="547"/>
      <c r="D28" s="547" t="s">
        <v>35</v>
      </c>
      <c r="E28" s="547"/>
      <c r="F28" s="547" t="s">
        <v>37</v>
      </c>
      <c r="G28" s="547"/>
      <c r="H28" s="547" t="s">
        <v>36</v>
      </c>
      <c r="I28" s="547"/>
      <c r="J28" s="547" t="s">
        <v>4</v>
      </c>
      <c r="K28" s="547" t="s">
        <v>25</v>
      </c>
      <c r="L28" s="547"/>
      <c r="M28" s="647"/>
    </row>
    <row r="29" spans="1:13" ht="12.75" customHeight="1" x14ac:dyDescent="0.3">
      <c r="A29" s="13" t="s">
        <v>32</v>
      </c>
      <c r="B29" s="415" t="s">
        <v>4</v>
      </c>
      <c r="C29" s="415" t="s">
        <v>25</v>
      </c>
      <c r="D29" s="415" t="s">
        <v>4</v>
      </c>
      <c r="E29" s="415" t="s">
        <v>25</v>
      </c>
      <c r="F29" s="415" t="s">
        <v>4</v>
      </c>
      <c r="G29" s="415" t="s">
        <v>25</v>
      </c>
      <c r="H29" s="415" t="s">
        <v>4</v>
      </c>
      <c r="I29" s="415" t="s">
        <v>25</v>
      </c>
      <c r="J29" s="547"/>
      <c r="K29" s="547"/>
      <c r="L29" s="547"/>
      <c r="M29" s="648"/>
    </row>
    <row r="30" spans="1:13" x14ac:dyDescent="0.3">
      <c r="A30" s="13" t="s">
        <v>33</v>
      </c>
      <c r="B30" s="9">
        <v>1</v>
      </c>
      <c r="C30" s="9"/>
      <c r="D30" s="9"/>
      <c r="E30" s="9"/>
      <c r="F30" s="9"/>
      <c r="G30" s="9"/>
      <c r="H30" s="9"/>
      <c r="I30" s="9"/>
      <c r="J30" s="9"/>
      <c r="K30" s="9"/>
      <c r="L30" s="139">
        <f t="shared" ref="L30:M34" si="6">SUM(B30,D30,F30,H30,J30)</f>
        <v>1</v>
      </c>
      <c r="M30" s="132">
        <f t="shared" si="6"/>
        <v>0</v>
      </c>
    </row>
    <row r="31" spans="1:13" x14ac:dyDescent="0.3">
      <c r="A31" s="13" t="s">
        <v>91</v>
      </c>
      <c r="B31" s="9">
        <v>3</v>
      </c>
      <c r="C31" s="9"/>
      <c r="D31" s="9">
        <v>3</v>
      </c>
      <c r="E31" s="9">
        <v>1</v>
      </c>
      <c r="F31" s="9">
        <v>2</v>
      </c>
      <c r="G31" s="9"/>
      <c r="H31" s="9">
        <v>5</v>
      </c>
      <c r="I31" s="9"/>
      <c r="J31" s="9"/>
      <c r="K31" s="9"/>
      <c r="L31" s="139">
        <f t="shared" si="6"/>
        <v>13</v>
      </c>
      <c r="M31" s="132">
        <f t="shared" si="6"/>
        <v>1</v>
      </c>
    </row>
    <row r="32" spans="1:13" x14ac:dyDescent="0.3">
      <c r="A32" s="13" t="s">
        <v>92</v>
      </c>
      <c r="B32" s="9"/>
      <c r="C32" s="9"/>
      <c r="D32" s="9"/>
      <c r="E32" s="9"/>
      <c r="F32" s="9"/>
      <c r="G32" s="9"/>
      <c r="H32" s="9"/>
      <c r="I32" s="9"/>
      <c r="J32" s="9"/>
      <c r="K32" s="9"/>
      <c r="L32" s="139">
        <f t="shared" si="6"/>
        <v>0</v>
      </c>
      <c r="M32" s="132">
        <f t="shared" si="6"/>
        <v>0</v>
      </c>
    </row>
    <row r="33" spans="1:13" x14ac:dyDescent="0.3">
      <c r="A33" s="13" t="s">
        <v>439</v>
      </c>
      <c r="B33" s="9">
        <v>3</v>
      </c>
      <c r="C33" s="9"/>
      <c r="D33" s="9">
        <v>13</v>
      </c>
      <c r="E33" s="9">
        <v>5</v>
      </c>
      <c r="F33" s="9">
        <v>27</v>
      </c>
      <c r="G33" s="9">
        <v>15</v>
      </c>
      <c r="H33" s="9">
        <v>19</v>
      </c>
      <c r="I33" s="9">
        <v>9</v>
      </c>
      <c r="J33" s="9"/>
      <c r="K33" s="9"/>
      <c r="L33" s="139">
        <f t="shared" si="6"/>
        <v>62</v>
      </c>
      <c r="M33" s="132">
        <f t="shared" si="6"/>
        <v>29</v>
      </c>
    </row>
    <row r="34" spans="1:13" x14ac:dyDescent="0.3">
      <c r="A34" s="25" t="s">
        <v>4</v>
      </c>
      <c r="B34" s="139">
        <f t="shared" ref="B34:K34" si="7">SUM(B30:B33)</f>
        <v>7</v>
      </c>
      <c r="C34" s="139">
        <f t="shared" si="7"/>
        <v>0</v>
      </c>
      <c r="D34" s="139">
        <f t="shared" si="7"/>
        <v>16</v>
      </c>
      <c r="E34" s="139">
        <f t="shared" si="7"/>
        <v>6</v>
      </c>
      <c r="F34" s="139">
        <f t="shared" si="7"/>
        <v>29</v>
      </c>
      <c r="G34" s="139">
        <f t="shared" si="7"/>
        <v>15</v>
      </c>
      <c r="H34" s="139">
        <f t="shared" si="7"/>
        <v>24</v>
      </c>
      <c r="I34" s="139">
        <f t="shared" si="7"/>
        <v>9</v>
      </c>
      <c r="J34" s="139">
        <f t="shared" si="7"/>
        <v>0</v>
      </c>
      <c r="K34" s="139">
        <f t="shared" si="7"/>
        <v>0</v>
      </c>
      <c r="L34" s="139">
        <f t="shared" si="6"/>
        <v>76</v>
      </c>
      <c r="M34" s="132">
        <f t="shared" si="6"/>
        <v>30</v>
      </c>
    </row>
    <row r="35" spans="1:13" ht="27.6" x14ac:dyDescent="0.3">
      <c r="A35" s="72" t="s">
        <v>676</v>
      </c>
      <c r="B35" s="649">
        <v>9</v>
      </c>
      <c r="C35" s="649"/>
      <c r="D35" s="649"/>
      <c r="E35" s="649"/>
      <c r="F35" s="649"/>
      <c r="G35" s="649"/>
      <c r="H35" s="649"/>
      <c r="I35" s="649"/>
      <c r="J35" s="649"/>
      <c r="K35" s="649"/>
      <c r="L35" s="649"/>
      <c r="M35" s="138"/>
    </row>
    <row r="36" spans="1:13" x14ac:dyDescent="0.3">
      <c r="A36" s="136"/>
      <c r="B36" s="547" t="s">
        <v>34</v>
      </c>
      <c r="C36" s="547"/>
      <c r="D36" s="547" t="s">
        <v>35</v>
      </c>
      <c r="E36" s="547"/>
      <c r="F36" s="547" t="s">
        <v>37</v>
      </c>
      <c r="G36" s="547"/>
      <c r="H36" s="547" t="s">
        <v>36</v>
      </c>
      <c r="I36" s="547"/>
      <c r="J36" s="547" t="s">
        <v>4</v>
      </c>
      <c r="K36" s="547" t="s">
        <v>25</v>
      </c>
      <c r="L36" s="547"/>
      <c r="M36" s="647"/>
    </row>
    <row r="37" spans="1:13" ht="27.6" x14ac:dyDescent="0.3">
      <c r="A37" s="13" t="s">
        <v>32</v>
      </c>
      <c r="B37" s="415" t="s">
        <v>4</v>
      </c>
      <c r="C37" s="415" t="s">
        <v>25</v>
      </c>
      <c r="D37" s="415" t="s">
        <v>4</v>
      </c>
      <c r="E37" s="415" t="s">
        <v>25</v>
      </c>
      <c r="F37" s="415" t="s">
        <v>4</v>
      </c>
      <c r="G37" s="415" t="s">
        <v>25</v>
      </c>
      <c r="H37" s="415" t="s">
        <v>4</v>
      </c>
      <c r="I37" s="415" t="s">
        <v>25</v>
      </c>
      <c r="J37" s="547"/>
      <c r="K37" s="547"/>
      <c r="L37" s="547"/>
      <c r="M37" s="648"/>
    </row>
    <row r="38" spans="1:13" x14ac:dyDescent="0.3">
      <c r="A38" s="13" t="s">
        <v>33</v>
      </c>
      <c r="B38" s="9"/>
      <c r="C38" s="9"/>
      <c r="D38" s="9">
        <v>2</v>
      </c>
      <c r="E38" s="9">
        <v>1</v>
      </c>
      <c r="F38" s="9">
        <v>1</v>
      </c>
      <c r="G38" s="9">
        <v>1</v>
      </c>
      <c r="H38" s="9"/>
      <c r="I38" s="9"/>
      <c r="J38" s="9"/>
      <c r="K38" s="9"/>
      <c r="L38" s="139">
        <f t="shared" ref="L38:M42" si="8">SUM(B38,D38,F38,H38,J38)</f>
        <v>3</v>
      </c>
      <c r="M38" s="132">
        <f t="shared" si="8"/>
        <v>2</v>
      </c>
    </row>
    <row r="39" spans="1:13" ht="15" customHeight="1" x14ac:dyDescent="0.3">
      <c r="A39" s="13" t="s">
        <v>91</v>
      </c>
      <c r="B39" s="9">
        <v>3</v>
      </c>
      <c r="C39" s="9">
        <v>1</v>
      </c>
      <c r="D39" s="9">
        <v>4</v>
      </c>
      <c r="E39" s="9">
        <v>2</v>
      </c>
      <c r="F39" s="9">
        <v>5</v>
      </c>
      <c r="G39" s="9">
        <v>4</v>
      </c>
      <c r="H39" s="9">
        <v>4</v>
      </c>
      <c r="I39" s="9">
        <v>1</v>
      </c>
      <c r="J39" s="9">
        <v>1</v>
      </c>
      <c r="K39" s="9">
        <v>1</v>
      </c>
      <c r="L39" s="139">
        <f t="shared" si="8"/>
        <v>17</v>
      </c>
      <c r="M39" s="132">
        <f t="shared" si="8"/>
        <v>9</v>
      </c>
    </row>
    <row r="40" spans="1:13" ht="15" customHeight="1" x14ac:dyDescent="0.3">
      <c r="A40" s="13" t="s">
        <v>92</v>
      </c>
      <c r="B40" s="9"/>
      <c r="C40" s="9"/>
      <c r="D40" s="9">
        <v>1</v>
      </c>
      <c r="E40" s="9"/>
      <c r="F40" s="9">
        <v>2</v>
      </c>
      <c r="G40" s="9">
        <v>3</v>
      </c>
      <c r="H40" s="9"/>
      <c r="I40" s="9"/>
      <c r="J40" s="9"/>
      <c r="K40" s="9"/>
      <c r="L40" s="139">
        <f t="shared" si="8"/>
        <v>3</v>
      </c>
      <c r="M40" s="132">
        <f t="shared" si="8"/>
        <v>3</v>
      </c>
    </row>
    <row r="41" spans="1:13" x14ac:dyDescent="0.3">
      <c r="A41" s="13" t="s">
        <v>439</v>
      </c>
      <c r="B41" s="9">
        <v>4</v>
      </c>
      <c r="C41" s="9">
        <v>2</v>
      </c>
      <c r="D41" s="9">
        <v>13</v>
      </c>
      <c r="E41" s="9">
        <v>6</v>
      </c>
      <c r="F41" s="9">
        <v>39</v>
      </c>
      <c r="G41" s="9">
        <v>16</v>
      </c>
      <c r="H41" s="9">
        <v>5</v>
      </c>
      <c r="I41" s="9">
        <v>2</v>
      </c>
      <c r="J41" s="9">
        <v>4</v>
      </c>
      <c r="K41" s="9"/>
      <c r="L41" s="139">
        <f t="shared" si="8"/>
        <v>65</v>
      </c>
      <c r="M41" s="132">
        <f t="shared" si="8"/>
        <v>26</v>
      </c>
    </row>
    <row r="42" spans="1:13" x14ac:dyDescent="0.3">
      <c r="A42" s="25" t="s">
        <v>4</v>
      </c>
      <c r="B42" s="139">
        <f t="shared" ref="B42:K42" si="9">SUM(B38:B41)</f>
        <v>7</v>
      </c>
      <c r="C42" s="139">
        <f t="shared" si="9"/>
        <v>3</v>
      </c>
      <c r="D42" s="139">
        <f t="shared" si="9"/>
        <v>20</v>
      </c>
      <c r="E42" s="139">
        <f t="shared" si="9"/>
        <v>9</v>
      </c>
      <c r="F42" s="139">
        <f t="shared" si="9"/>
        <v>47</v>
      </c>
      <c r="G42" s="139">
        <f t="shared" si="9"/>
        <v>24</v>
      </c>
      <c r="H42" s="139">
        <f t="shared" si="9"/>
        <v>9</v>
      </c>
      <c r="I42" s="139">
        <f t="shared" si="9"/>
        <v>3</v>
      </c>
      <c r="J42" s="139">
        <f t="shared" si="9"/>
        <v>5</v>
      </c>
      <c r="K42" s="139">
        <f t="shared" si="9"/>
        <v>1</v>
      </c>
      <c r="L42" s="139">
        <f t="shared" si="8"/>
        <v>88</v>
      </c>
      <c r="M42" s="132">
        <f t="shared" si="8"/>
        <v>40</v>
      </c>
    </row>
    <row r="43" spans="1:13" x14ac:dyDescent="0.3">
      <c r="A43" s="72" t="s">
        <v>680</v>
      </c>
      <c r="B43" s="649"/>
      <c r="C43" s="649"/>
      <c r="D43" s="649"/>
      <c r="E43" s="649"/>
      <c r="F43" s="649"/>
      <c r="G43" s="649"/>
      <c r="H43" s="649"/>
      <c r="I43" s="649"/>
      <c r="J43" s="649"/>
      <c r="K43" s="649"/>
      <c r="L43" s="649"/>
      <c r="M43" s="138"/>
    </row>
    <row r="44" spans="1:13" x14ac:dyDescent="0.3">
      <c r="A44" s="136"/>
      <c r="B44" s="547" t="s">
        <v>34</v>
      </c>
      <c r="C44" s="547"/>
      <c r="D44" s="547" t="s">
        <v>35</v>
      </c>
      <c r="E44" s="547"/>
      <c r="F44" s="547" t="s">
        <v>37</v>
      </c>
      <c r="G44" s="547"/>
      <c r="H44" s="547" t="s">
        <v>36</v>
      </c>
      <c r="I44" s="547"/>
      <c r="J44" s="547" t="s">
        <v>4</v>
      </c>
      <c r="K44" s="547" t="s">
        <v>25</v>
      </c>
      <c r="L44" s="547"/>
      <c r="M44" s="647"/>
    </row>
    <row r="45" spans="1:13" ht="27.6" x14ac:dyDescent="0.3">
      <c r="A45" s="13" t="s">
        <v>32</v>
      </c>
      <c r="B45" s="415" t="s">
        <v>4</v>
      </c>
      <c r="C45" s="415" t="s">
        <v>25</v>
      </c>
      <c r="D45" s="415" t="s">
        <v>4</v>
      </c>
      <c r="E45" s="415" t="s">
        <v>25</v>
      </c>
      <c r="F45" s="415" t="s">
        <v>4</v>
      </c>
      <c r="G45" s="415" t="s">
        <v>25</v>
      </c>
      <c r="H45" s="415" t="s">
        <v>4</v>
      </c>
      <c r="I45" s="415" t="s">
        <v>25</v>
      </c>
      <c r="J45" s="547"/>
      <c r="K45" s="547"/>
      <c r="L45" s="547"/>
      <c r="M45" s="648"/>
    </row>
    <row r="46" spans="1:13" x14ac:dyDescent="0.3">
      <c r="A46" s="13" t="s">
        <v>33</v>
      </c>
      <c r="B46" s="9"/>
      <c r="C46" s="9"/>
      <c r="D46" s="9"/>
      <c r="E46" s="9"/>
      <c r="F46" s="9"/>
      <c r="G46" s="9"/>
      <c r="H46" s="9"/>
      <c r="I46" s="9"/>
      <c r="J46" s="9"/>
      <c r="K46" s="9"/>
      <c r="L46" s="139">
        <f t="shared" ref="L46:M50" si="10">SUM(B46,D46,F46,H46,J46)</f>
        <v>0</v>
      </c>
      <c r="M46" s="132">
        <f t="shared" si="10"/>
        <v>0</v>
      </c>
    </row>
    <row r="47" spans="1:13" x14ac:dyDescent="0.3">
      <c r="A47" s="13" t="s">
        <v>91</v>
      </c>
      <c r="B47" s="9">
        <v>4</v>
      </c>
      <c r="C47" s="9">
        <v>2</v>
      </c>
      <c r="D47" s="9">
        <v>6</v>
      </c>
      <c r="E47" s="9">
        <v>4</v>
      </c>
      <c r="F47" s="9">
        <v>8</v>
      </c>
      <c r="G47" s="9">
        <v>6</v>
      </c>
      <c r="H47" s="9">
        <v>2</v>
      </c>
      <c r="I47" s="9">
        <v>2</v>
      </c>
      <c r="J47" s="9"/>
      <c r="K47" s="9"/>
      <c r="L47" s="139">
        <f t="shared" si="10"/>
        <v>20</v>
      </c>
      <c r="M47" s="132">
        <f t="shared" si="10"/>
        <v>14</v>
      </c>
    </row>
    <row r="48" spans="1:13" x14ac:dyDescent="0.3">
      <c r="A48" s="13" t="s">
        <v>92</v>
      </c>
      <c r="B48" s="9">
        <v>1</v>
      </c>
      <c r="C48" s="9"/>
      <c r="D48" s="9"/>
      <c r="E48" s="9"/>
      <c r="F48" s="9"/>
      <c r="G48" s="9"/>
      <c r="H48" s="9"/>
      <c r="I48" s="9"/>
      <c r="J48" s="9"/>
      <c r="K48" s="9"/>
      <c r="L48" s="139">
        <f t="shared" si="10"/>
        <v>1</v>
      </c>
      <c r="M48" s="132">
        <f t="shared" si="10"/>
        <v>0</v>
      </c>
    </row>
    <row r="49" spans="1:13" x14ac:dyDescent="0.3">
      <c r="A49" s="13" t="s">
        <v>439</v>
      </c>
      <c r="B49" s="9"/>
      <c r="C49" s="9"/>
      <c r="D49" s="9">
        <v>10</v>
      </c>
      <c r="E49" s="9">
        <v>4</v>
      </c>
      <c r="F49" s="9">
        <v>49</v>
      </c>
      <c r="G49" s="9">
        <v>37</v>
      </c>
      <c r="H49" s="9">
        <v>31</v>
      </c>
      <c r="I49" s="9">
        <v>27</v>
      </c>
      <c r="J49" s="9"/>
      <c r="K49" s="9"/>
      <c r="L49" s="139">
        <f t="shared" si="10"/>
        <v>90</v>
      </c>
      <c r="M49" s="132">
        <f t="shared" si="10"/>
        <v>68</v>
      </c>
    </row>
    <row r="50" spans="1:13" x14ac:dyDescent="0.3">
      <c r="A50" s="25" t="s">
        <v>4</v>
      </c>
      <c r="B50" s="139">
        <f t="shared" ref="B50:K50" si="11">SUM(B46:B49)</f>
        <v>5</v>
      </c>
      <c r="C50" s="139">
        <f t="shared" si="11"/>
        <v>2</v>
      </c>
      <c r="D50" s="139">
        <f t="shared" si="11"/>
        <v>16</v>
      </c>
      <c r="E50" s="139">
        <f t="shared" si="11"/>
        <v>8</v>
      </c>
      <c r="F50" s="139">
        <f t="shared" si="11"/>
        <v>57</v>
      </c>
      <c r="G50" s="139">
        <f t="shared" si="11"/>
        <v>43</v>
      </c>
      <c r="H50" s="139">
        <f t="shared" si="11"/>
        <v>33</v>
      </c>
      <c r="I50" s="139">
        <f t="shared" si="11"/>
        <v>29</v>
      </c>
      <c r="J50" s="139">
        <f t="shared" si="11"/>
        <v>0</v>
      </c>
      <c r="K50" s="139">
        <f t="shared" si="11"/>
        <v>0</v>
      </c>
      <c r="L50" s="139">
        <f t="shared" si="10"/>
        <v>111</v>
      </c>
      <c r="M50" s="132">
        <f t="shared" si="10"/>
        <v>82</v>
      </c>
    </row>
    <row r="51" spans="1:13" x14ac:dyDescent="0.3">
      <c r="A51" s="72" t="s">
        <v>702</v>
      </c>
      <c r="B51" s="420"/>
      <c r="C51" s="420"/>
      <c r="D51" s="420"/>
      <c r="E51" s="420"/>
      <c r="F51" s="420"/>
      <c r="G51" s="420"/>
      <c r="H51" s="420"/>
      <c r="I51" s="420"/>
      <c r="J51" s="420"/>
      <c r="K51" s="420"/>
      <c r="L51" s="420"/>
      <c r="M51" s="138"/>
    </row>
    <row r="52" spans="1:13" x14ac:dyDescent="0.3">
      <c r="A52" s="136"/>
      <c r="B52" s="547" t="s">
        <v>34</v>
      </c>
      <c r="C52" s="547"/>
      <c r="D52" s="547" t="s">
        <v>35</v>
      </c>
      <c r="E52" s="547"/>
      <c r="F52" s="547" t="s">
        <v>37</v>
      </c>
      <c r="G52" s="547"/>
      <c r="H52" s="547" t="s">
        <v>36</v>
      </c>
      <c r="I52" s="547"/>
      <c r="J52" s="547" t="s">
        <v>4</v>
      </c>
      <c r="K52" s="547" t="s">
        <v>25</v>
      </c>
      <c r="L52" s="547"/>
      <c r="M52" s="647"/>
    </row>
    <row r="53" spans="1:13" ht="27.6" x14ac:dyDescent="0.3">
      <c r="A53" s="13" t="s">
        <v>32</v>
      </c>
      <c r="B53" s="415" t="s">
        <v>4</v>
      </c>
      <c r="C53" s="415" t="s">
        <v>25</v>
      </c>
      <c r="D53" s="415" t="s">
        <v>4</v>
      </c>
      <c r="E53" s="415" t="s">
        <v>25</v>
      </c>
      <c r="F53" s="415" t="s">
        <v>4</v>
      </c>
      <c r="G53" s="415" t="s">
        <v>25</v>
      </c>
      <c r="H53" s="415" t="s">
        <v>4</v>
      </c>
      <c r="I53" s="415" t="s">
        <v>25</v>
      </c>
      <c r="J53" s="547"/>
      <c r="K53" s="547"/>
      <c r="L53" s="547"/>
      <c r="M53" s="648"/>
    </row>
    <row r="54" spans="1:13" x14ac:dyDescent="0.3">
      <c r="A54" s="13" t="s">
        <v>33</v>
      </c>
      <c r="B54" s="9"/>
      <c r="C54" s="9"/>
      <c r="D54" s="9"/>
      <c r="E54" s="9"/>
      <c r="F54" s="9">
        <v>1</v>
      </c>
      <c r="G54" s="9">
        <v>1</v>
      </c>
      <c r="H54" s="9"/>
      <c r="I54" s="9"/>
      <c r="J54" s="9">
        <v>3</v>
      </c>
      <c r="K54" s="9">
        <v>3</v>
      </c>
      <c r="L54" s="139">
        <f t="shared" ref="L54:M58" si="12">SUM(B54,D54,F54,H54,J54)</f>
        <v>4</v>
      </c>
      <c r="M54" s="132">
        <f t="shared" si="12"/>
        <v>4</v>
      </c>
    </row>
    <row r="55" spans="1:13" x14ac:dyDescent="0.3">
      <c r="A55" s="13" t="s">
        <v>91</v>
      </c>
      <c r="B55" s="9"/>
      <c r="C55" s="9"/>
      <c r="D55" s="9"/>
      <c r="E55" s="9"/>
      <c r="F55" s="9">
        <v>1</v>
      </c>
      <c r="G55" s="9"/>
      <c r="H55" s="9"/>
      <c r="I55" s="9"/>
      <c r="J55" s="9">
        <v>2</v>
      </c>
      <c r="K55" s="9">
        <v>1</v>
      </c>
      <c r="L55" s="139">
        <f t="shared" si="12"/>
        <v>3</v>
      </c>
      <c r="M55" s="132">
        <f t="shared" si="12"/>
        <v>1</v>
      </c>
    </row>
    <row r="56" spans="1:13" x14ac:dyDescent="0.3">
      <c r="A56" s="13" t="s">
        <v>92</v>
      </c>
      <c r="B56" s="9"/>
      <c r="C56" s="9"/>
      <c r="D56" s="9"/>
      <c r="E56" s="9"/>
      <c r="F56" s="9"/>
      <c r="G56" s="9"/>
      <c r="H56" s="9"/>
      <c r="I56" s="9"/>
      <c r="J56" s="9">
        <v>1</v>
      </c>
      <c r="K56" s="9"/>
      <c r="L56" s="139">
        <f t="shared" si="12"/>
        <v>1</v>
      </c>
      <c r="M56" s="132">
        <f t="shared" si="12"/>
        <v>0</v>
      </c>
    </row>
    <row r="57" spans="1:13" x14ac:dyDescent="0.3">
      <c r="A57" s="13" t="s">
        <v>439</v>
      </c>
      <c r="B57" s="9">
        <v>2</v>
      </c>
      <c r="C57" s="9"/>
      <c r="D57" s="9">
        <v>3</v>
      </c>
      <c r="E57" s="9">
        <v>1</v>
      </c>
      <c r="F57" s="9">
        <v>30</v>
      </c>
      <c r="G57" s="9">
        <v>7</v>
      </c>
      <c r="H57" s="9"/>
      <c r="I57" s="9"/>
      <c r="J57" s="9">
        <v>21</v>
      </c>
      <c r="K57" s="9">
        <v>8</v>
      </c>
      <c r="L57" s="139">
        <f t="shared" si="12"/>
        <v>56</v>
      </c>
      <c r="M57" s="132">
        <f t="shared" si="12"/>
        <v>16</v>
      </c>
    </row>
    <row r="58" spans="1:13" x14ac:dyDescent="0.3">
      <c r="A58" s="25" t="s">
        <v>4</v>
      </c>
      <c r="B58" s="139">
        <f t="shared" ref="B58:K58" si="13">SUM(B54:B57)</f>
        <v>2</v>
      </c>
      <c r="C58" s="139">
        <f t="shared" si="13"/>
        <v>0</v>
      </c>
      <c r="D58" s="139">
        <f t="shared" si="13"/>
        <v>3</v>
      </c>
      <c r="E58" s="139">
        <f t="shared" si="13"/>
        <v>1</v>
      </c>
      <c r="F58" s="139">
        <f t="shared" si="13"/>
        <v>32</v>
      </c>
      <c r="G58" s="139">
        <f t="shared" si="13"/>
        <v>8</v>
      </c>
      <c r="H58" s="139">
        <f t="shared" si="13"/>
        <v>0</v>
      </c>
      <c r="I58" s="139">
        <f t="shared" si="13"/>
        <v>0</v>
      </c>
      <c r="J58" s="139">
        <f t="shared" si="13"/>
        <v>27</v>
      </c>
      <c r="K58" s="139">
        <f t="shared" si="13"/>
        <v>12</v>
      </c>
      <c r="L58" s="139">
        <f t="shared" si="12"/>
        <v>64</v>
      </c>
      <c r="M58" s="132">
        <f t="shared" si="12"/>
        <v>21</v>
      </c>
    </row>
    <row r="59" spans="1:13" ht="27.6" x14ac:dyDescent="0.3">
      <c r="A59" s="120" t="s">
        <v>444</v>
      </c>
      <c r="B59" s="652"/>
      <c r="C59" s="653"/>
      <c r="D59" s="653"/>
      <c r="E59" s="653"/>
      <c r="F59" s="653"/>
      <c r="G59" s="653"/>
      <c r="H59" s="653"/>
      <c r="I59" s="653"/>
      <c r="J59" s="653"/>
      <c r="K59" s="653"/>
      <c r="L59" s="653"/>
      <c r="M59" s="654"/>
    </row>
    <row r="60" spans="1:13" x14ac:dyDescent="0.3">
      <c r="A60" s="136"/>
      <c r="B60" s="547" t="s">
        <v>34</v>
      </c>
      <c r="C60" s="547"/>
      <c r="D60" s="547" t="s">
        <v>35</v>
      </c>
      <c r="E60" s="547"/>
      <c r="F60" s="547" t="s">
        <v>37</v>
      </c>
      <c r="G60" s="547"/>
      <c r="H60" s="547" t="s">
        <v>36</v>
      </c>
      <c r="I60" s="547"/>
      <c r="J60" s="547" t="s">
        <v>4</v>
      </c>
      <c r="K60" s="547" t="s">
        <v>25</v>
      </c>
      <c r="L60" s="547"/>
      <c r="M60" s="647"/>
    </row>
    <row r="61" spans="1:13" ht="27.6" x14ac:dyDescent="0.3">
      <c r="A61" s="13" t="s">
        <v>32</v>
      </c>
      <c r="B61" s="415" t="s">
        <v>4</v>
      </c>
      <c r="C61" s="415" t="s">
        <v>25</v>
      </c>
      <c r="D61" s="415" t="s">
        <v>4</v>
      </c>
      <c r="E61" s="415" t="s">
        <v>25</v>
      </c>
      <c r="F61" s="415" t="s">
        <v>4</v>
      </c>
      <c r="G61" s="415" t="s">
        <v>25</v>
      </c>
      <c r="H61" s="415" t="s">
        <v>4</v>
      </c>
      <c r="I61" s="415" t="s">
        <v>25</v>
      </c>
      <c r="J61" s="547"/>
      <c r="K61" s="547"/>
      <c r="L61" s="547"/>
      <c r="M61" s="648"/>
    </row>
    <row r="62" spans="1:13" x14ac:dyDescent="0.3">
      <c r="A62" s="13" t="s">
        <v>33</v>
      </c>
      <c r="B62" s="9"/>
      <c r="C62" s="9"/>
      <c r="D62" s="9"/>
      <c r="E62" s="9"/>
      <c r="F62" s="9"/>
      <c r="G62" s="9"/>
      <c r="H62" s="9"/>
      <c r="I62" s="9"/>
      <c r="J62" s="9"/>
      <c r="K62" s="9"/>
      <c r="L62" s="139">
        <f t="shared" ref="L62:M66" si="14">SUM(B62,D62,F62,H62,J62)</f>
        <v>0</v>
      </c>
      <c r="M62" s="132">
        <f t="shared" si="14"/>
        <v>0</v>
      </c>
    </row>
    <row r="63" spans="1:13" x14ac:dyDescent="0.3">
      <c r="A63" s="13" t="s">
        <v>91</v>
      </c>
      <c r="B63" s="9"/>
      <c r="C63" s="9"/>
      <c r="D63" s="9"/>
      <c r="E63" s="9"/>
      <c r="F63" s="9"/>
      <c r="G63" s="9"/>
      <c r="H63" s="9"/>
      <c r="I63" s="9"/>
      <c r="J63" s="9"/>
      <c r="K63" s="9"/>
      <c r="L63" s="139">
        <f t="shared" si="14"/>
        <v>0</v>
      </c>
      <c r="M63" s="132">
        <f t="shared" si="14"/>
        <v>0</v>
      </c>
    </row>
    <row r="64" spans="1:13" x14ac:dyDescent="0.3">
      <c r="A64" s="13" t="s">
        <v>92</v>
      </c>
      <c r="B64" s="9"/>
      <c r="C64" s="9"/>
      <c r="D64" s="9"/>
      <c r="E64" s="9"/>
      <c r="F64" s="9"/>
      <c r="G64" s="9"/>
      <c r="H64" s="9"/>
      <c r="I64" s="9"/>
      <c r="J64" s="9"/>
      <c r="K64" s="9"/>
      <c r="L64" s="139">
        <f t="shared" si="14"/>
        <v>0</v>
      </c>
      <c r="M64" s="132">
        <f t="shared" si="14"/>
        <v>0</v>
      </c>
    </row>
    <row r="65" spans="1:13" x14ac:dyDescent="0.3">
      <c r="A65" s="13" t="s">
        <v>439</v>
      </c>
      <c r="B65" s="9"/>
      <c r="C65" s="9"/>
      <c r="D65" s="9"/>
      <c r="E65" s="9"/>
      <c r="F65" s="9"/>
      <c r="G65" s="9"/>
      <c r="H65" s="9"/>
      <c r="I65" s="9"/>
      <c r="J65" s="9">
        <v>1</v>
      </c>
      <c r="K65" s="9"/>
      <c r="L65" s="139">
        <f t="shared" si="14"/>
        <v>1</v>
      </c>
      <c r="M65" s="132">
        <f t="shared" si="14"/>
        <v>0</v>
      </c>
    </row>
    <row r="66" spans="1:13" x14ac:dyDescent="0.3">
      <c r="A66" s="45" t="s">
        <v>4</v>
      </c>
      <c r="B66" s="139">
        <f t="shared" ref="B66:K66" si="15">SUM(B62:B65)</f>
        <v>0</v>
      </c>
      <c r="C66" s="139">
        <f t="shared" si="15"/>
        <v>0</v>
      </c>
      <c r="D66" s="139">
        <f t="shared" si="15"/>
        <v>0</v>
      </c>
      <c r="E66" s="139">
        <f t="shared" si="15"/>
        <v>0</v>
      </c>
      <c r="F66" s="139">
        <f t="shared" si="15"/>
        <v>0</v>
      </c>
      <c r="G66" s="139">
        <f t="shared" si="15"/>
        <v>0</v>
      </c>
      <c r="H66" s="139">
        <f t="shared" si="15"/>
        <v>0</v>
      </c>
      <c r="I66" s="139">
        <f t="shared" si="15"/>
        <v>0</v>
      </c>
      <c r="J66" s="139">
        <f t="shared" si="15"/>
        <v>1</v>
      </c>
      <c r="K66" s="139">
        <f t="shared" si="15"/>
        <v>0</v>
      </c>
      <c r="L66" s="139">
        <f t="shared" si="14"/>
        <v>1</v>
      </c>
      <c r="M66" s="132">
        <f t="shared" si="14"/>
        <v>0</v>
      </c>
    </row>
    <row r="67" spans="1:13" ht="27.6" x14ac:dyDescent="0.3">
      <c r="A67" s="120" t="s">
        <v>715</v>
      </c>
      <c r="B67" s="652"/>
      <c r="C67" s="653"/>
      <c r="D67" s="653"/>
      <c r="E67" s="653"/>
      <c r="F67" s="653"/>
      <c r="G67" s="653"/>
      <c r="H67" s="653"/>
      <c r="I67" s="653"/>
      <c r="J67" s="653"/>
      <c r="K67" s="653"/>
      <c r="L67" s="653"/>
      <c r="M67" s="654"/>
    </row>
    <row r="68" spans="1:13" x14ac:dyDescent="0.3">
      <c r="A68" s="136"/>
      <c r="B68" s="547" t="s">
        <v>34</v>
      </c>
      <c r="C68" s="547"/>
      <c r="D68" s="547" t="s">
        <v>35</v>
      </c>
      <c r="E68" s="547"/>
      <c r="F68" s="547" t="s">
        <v>37</v>
      </c>
      <c r="G68" s="547"/>
      <c r="H68" s="547" t="s">
        <v>36</v>
      </c>
      <c r="I68" s="547"/>
      <c r="J68" s="547" t="s">
        <v>4</v>
      </c>
      <c r="K68" s="547" t="s">
        <v>25</v>
      </c>
      <c r="L68" s="547"/>
      <c r="M68" s="647"/>
    </row>
    <row r="69" spans="1:13" ht="27.6" x14ac:dyDescent="0.3">
      <c r="A69" s="13" t="s">
        <v>32</v>
      </c>
      <c r="B69" s="415" t="s">
        <v>4</v>
      </c>
      <c r="C69" s="415" t="s">
        <v>25</v>
      </c>
      <c r="D69" s="415" t="s">
        <v>4</v>
      </c>
      <c r="E69" s="415" t="s">
        <v>25</v>
      </c>
      <c r="F69" s="415" t="s">
        <v>4</v>
      </c>
      <c r="G69" s="415" t="s">
        <v>25</v>
      </c>
      <c r="H69" s="415" t="s">
        <v>4</v>
      </c>
      <c r="I69" s="415" t="s">
        <v>25</v>
      </c>
      <c r="J69" s="547"/>
      <c r="K69" s="547"/>
      <c r="L69" s="547"/>
      <c r="M69" s="648"/>
    </row>
    <row r="70" spans="1:13" x14ac:dyDescent="0.3">
      <c r="A70" s="13" t="s">
        <v>33</v>
      </c>
      <c r="B70" s="9">
        <v>3</v>
      </c>
      <c r="C70" s="9">
        <v>2</v>
      </c>
      <c r="D70" s="9">
        <v>4</v>
      </c>
      <c r="E70" s="9">
        <v>1</v>
      </c>
      <c r="F70" s="9">
        <v>5</v>
      </c>
      <c r="G70" s="9">
        <v>3</v>
      </c>
      <c r="H70" s="9"/>
      <c r="I70" s="9"/>
      <c r="J70" s="9">
        <v>4</v>
      </c>
      <c r="K70" s="9">
        <v>3</v>
      </c>
      <c r="L70" s="139">
        <f t="shared" ref="L70:M75" si="16">SUM(B70,D70,F70,H70,J70)</f>
        <v>16</v>
      </c>
      <c r="M70" s="132">
        <f t="shared" si="16"/>
        <v>9</v>
      </c>
    </row>
    <row r="71" spans="1:13" x14ac:dyDescent="0.3">
      <c r="A71" s="13" t="s">
        <v>91</v>
      </c>
      <c r="B71" s="9">
        <v>11</v>
      </c>
      <c r="C71" s="9">
        <v>3</v>
      </c>
      <c r="D71" s="9">
        <v>18</v>
      </c>
      <c r="E71" s="9">
        <v>7</v>
      </c>
      <c r="F71" s="9">
        <v>20</v>
      </c>
      <c r="G71" s="9">
        <v>10</v>
      </c>
      <c r="H71" s="9">
        <v>14</v>
      </c>
      <c r="I71" s="9">
        <v>4</v>
      </c>
      <c r="J71" s="9">
        <v>4</v>
      </c>
      <c r="K71" s="9">
        <v>3</v>
      </c>
      <c r="L71" s="139">
        <f t="shared" si="16"/>
        <v>67</v>
      </c>
      <c r="M71" s="132">
        <f t="shared" si="16"/>
        <v>27</v>
      </c>
    </row>
    <row r="72" spans="1:13" x14ac:dyDescent="0.3">
      <c r="A72" s="13" t="s">
        <v>92</v>
      </c>
      <c r="B72" s="9">
        <v>1</v>
      </c>
      <c r="C72" s="9"/>
      <c r="D72" s="9">
        <v>4</v>
      </c>
      <c r="E72" s="9"/>
      <c r="F72" s="9">
        <v>4</v>
      </c>
      <c r="G72" s="9">
        <v>2</v>
      </c>
      <c r="H72" s="9"/>
      <c r="I72" s="9"/>
      <c r="J72" s="9">
        <v>2</v>
      </c>
      <c r="K72" s="9"/>
      <c r="L72" s="139">
        <f t="shared" si="16"/>
        <v>11</v>
      </c>
      <c r="M72" s="132">
        <f t="shared" si="16"/>
        <v>2</v>
      </c>
    </row>
    <row r="73" spans="1:13" x14ac:dyDescent="0.3">
      <c r="A73" s="13" t="s">
        <v>439</v>
      </c>
      <c r="B73" s="9">
        <v>37</v>
      </c>
      <c r="C73" s="9">
        <v>8</v>
      </c>
      <c r="D73" s="9">
        <v>84</v>
      </c>
      <c r="E73" s="9">
        <v>34</v>
      </c>
      <c r="F73" s="9">
        <v>263</v>
      </c>
      <c r="G73" s="9">
        <v>116</v>
      </c>
      <c r="H73" s="9">
        <v>69</v>
      </c>
      <c r="I73" s="9">
        <v>44</v>
      </c>
      <c r="J73" s="9">
        <v>46</v>
      </c>
      <c r="K73" s="9">
        <v>10</v>
      </c>
      <c r="L73" s="139">
        <f t="shared" si="16"/>
        <v>499</v>
      </c>
      <c r="M73" s="132">
        <f t="shared" si="16"/>
        <v>212</v>
      </c>
    </row>
    <row r="74" spans="1:13" ht="14.4" thickBot="1" x14ac:dyDescent="0.35">
      <c r="A74" s="45" t="s">
        <v>4</v>
      </c>
      <c r="B74" s="139">
        <f t="shared" ref="B74:K74" si="17">SUM(B70:B73)</f>
        <v>52</v>
      </c>
      <c r="C74" s="139">
        <f t="shared" si="17"/>
        <v>13</v>
      </c>
      <c r="D74" s="139">
        <f t="shared" si="17"/>
        <v>110</v>
      </c>
      <c r="E74" s="139">
        <f t="shared" si="17"/>
        <v>42</v>
      </c>
      <c r="F74" s="139">
        <f t="shared" si="17"/>
        <v>292</v>
      </c>
      <c r="G74" s="139">
        <f t="shared" si="17"/>
        <v>131</v>
      </c>
      <c r="H74" s="139">
        <f t="shared" si="17"/>
        <v>83</v>
      </c>
      <c r="I74" s="139">
        <f t="shared" si="17"/>
        <v>48</v>
      </c>
      <c r="J74" s="139">
        <f t="shared" si="17"/>
        <v>56</v>
      </c>
      <c r="K74" s="139">
        <f t="shared" si="17"/>
        <v>16</v>
      </c>
      <c r="L74" s="139">
        <f t="shared" si="16"/>
        <v>593</v>
      </c>
      <c r="M74" s="132">
        <f t="shared" si="16"/>
        <v>250</v>
      </c>
    </row>
    <row r="75" spans="1:13" ht="14.4" thickBot="1" x14ac:dyDescent="0.35">
      <c r="A75" s="76" t="s">
        <v>95</v>
      </c>
      <c r="B75" s="140">
        <f>SUM(B10,B18,B26,B34,B42,B50,B58,B66)</f>
        <v>52</v>
      </c>
      <c r="C75" s="140">
        <f t="shared" ref="C75:I75" si="18">SUM(C10,C18,C26,C34,C42,C50,C58,C64)</f>
        <v>13</v>
      </c>
      <c r="D75" s="140">
        <f t="shared" si="18"/>
        <v>110</v>
      </c>
      <c r="E75" s="140">
        <f t="shared" si="18"/>
        <v>42</v>
      </c>
      <c r="F75" s="140">
        <f t="shared" si="18"/>
        <v>292</v>
      </c>
      <c r="G75" s="140">
        <f t="shared" si="18"/>
        <v>131</v>
      </c>
      <c r="H75" s="140">
        <f t="shared" si="18"/>
        <v>83</v>
      </c>
      <c r="I75" s="140">
        <f t="shared" si="18"/>
        <v>48</v>
      </c>
      <c r="J75" s="140">
        <f>SUM(J10,J18,J26,J34,J42,J50,J58,J64,J66)</f>
        <v>56</v>
      </c>
      <c r="K75" s="140">
        <f>SUM(K10,K18,K26,K34,K42,K50,K58,K64)</f>
        <v>16</v>
      </c>
      <c r="L75" s="140">
        <f t="shared" si="16"/>
        <v>593</v>
      </c>
      <c r="M75" s="141">
        <f t="shared" si="16"/>
        <v>250</v>
      </c>
    </row>
  </sheetData>
  <mergeCells count="83">
    <mergeCell ref="B67:M67"/>
    <mergeCell ref="B68:C68"/>
    <mergeCell ref="D68:E68"/>
    <mergeCell ref="F68:G68"/>
    <mergeCell ref="H68:I68"/>
    <mergeCell ref="J68:J69"/>
    <mergeCell ref="K68:K69"/>
    <mergeCell ref="L68:L69"/>
    <mergeCell ref="M68:M69"/>
    <mergeCell ref="K52:K53"/>
    <mergeCell ref="L52:L53"/>
    <mergeCell ref="M52:M53"/>
    <mergeCell ref="B59:M59"/>
    <mergeCell ref="B60:C60"/>
    <mergeCell ref="D60:E60"/>
    <mergeCell ref="F60:G60"/>
    <mergeCell ref="H60:I60"/>
    <mergeCell ref="J60:J61"/>
    <mergeCell ref="K60:K61"/>
    <mergeCell ref="L60:L61"/>
    <mergeCell ref="M60:M61"/>
    <mergeCell ref="B52:C52"/>
    <mergeCell ref="D52:E52"/>
    <mergeCell ref="F52:G52"/>
    <mergeCell ref="H52:I52"/>
    <mergeCell ref="J52:J53"/>
    <mergeCell ref="M36:M37"/>
    <mergeCell ref="B43:L43"/>
    <mergeCell ref="B44:C44"/>
    <mergeCell ref="D44:E44"/>
    <mergeCell ref="F44:G44"/>
    <mergeCell ref="H44:I44"/>
    <mergeCell ref="J44:J45"/>
    <mergeCell ref="K44:K45"/>
    <mergeCell ref="L44:L45"/>
    <mergeCell ref="M44:M45"/>
    <mergeCell ref="B36:C36"/>
    <mergeCell ref="D36:E36"/>
    <mergeCell ref="F36:G36"/>
    <mergeCell ref="H36:I36"/>
    <mergeCell ref="J36:J37"/>
    <mergeCell ref="A1:M1"/>
    <mergeCell ref="M20:M21"/>
    <mergeCell ref="B2:I2"/>
    <mergeCell ref="J2:K2"/>
    <mergeCell ref="K12:K13"/>
    <mergeCell ref="B12:C12"/>
    <mergeCell ref="L4:L5"/>
    <mergeCell ref="L12:L13"/>
    <mergeCell ref="F12:G12"/>
    <mergeCell ref="H12:I12"/>
    <mergeCell ref="B3:L3"/>
    <mergeCell ref="B11:L11"/>
    <mergeCell ref="M4:M5"/>
    <mergeCell ref="M12:M13"/>
    <mergeCell ref="K4:K5"/>
    <mergeCell ref="J12:J13"/>
    <mergeCell ref="D12:E12"/>
    <mergeCell ref="L20:L21"/>
    <mergeCell ref="B20:C20"/>
    <mergeCell ref="D20:E20"/>
    <mergeCell ref="F20:G20"/>
    <mergeCell ref="H20:I20"/>
    <mergeCell ref="J20:J21"/>
    <mergeCell ref="K20:K21"/>
    <mergeCell ref="B19:L19"/>
    <mergeCell ref="B4:C4"/>
    <mergeCell ref="D4:E4"/>
    <mergeCell ref="F4:G4"/>
    <mergeCell ref="H4:I4"/>
    <mergeCell ref="J4:J5"/>
    <mergeCell ref="K36:K37"/>
    <mergeCell ref="L36:L37"/>
    <mergeCell ref="M28:M29"/>
    <mergeCell ref="B27:L27"/>
    <mergeCell ref="B35:L35"/>
    <mergeCell ref="B28:C28"/>
    <mergeCell ref="D28:E28"/>
    <mergeCell ref="F28:G28"/>
    <mergeCell ref="H28:I28"/>
    <mergeCell ref="J28:J29"/>
    <mergeCell ref="K28:K29"/>
    <mergeCell ref="L28:L29"/>
  </mergeCells>
  <pageMargins left="0.7" right="0.7" top="0.75" bottom="0.75" header="0.3" footer="0.3"/>
  <pageSetup paperSize="9" scale="8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N33"/>
  <sheetViews>
    <sheetView workbookViewId="0">
      <selection activeCell="O24" sqref="O24"/>
    </sheetView>
  </sheetViews>
  <sheetFormatPr defaultColWidth="9.21875" defaultRowHeight="14.4" x14ac:dyDescent="0.3"/>
  <cols>
    <col min="1" max="1" width="35.5546875" style="2" customWidth="1"/>
    <col min="2" max="2" width="7.5546875" style="1" customWidth="1"/>
    <col min="3" max="3" width="10" style="1" customWidth="1"/>
    <col min="4" max="4" width="10.5546875" style="1" customWidth="1"/>
    <col min="5" max="5" width="16.44140625" style="1" customWidth="1"/>
    <col min="6" max="6" width="9.77734375" style="1" customWidth="1"/>
    <col min="7" max="7" width="13.21875" style="1" customWidth="1"/>
    <col min="8" max="8" width="25.77734375" style="1" customWidth="1"/>
    <col min="9" max="9" width="21.44140625" style="1" customWidth="1"/>
    <col min="10" max="10" width="11.77734375" style="1" customWidth="1"/>
    <col min="15" max="16384" width="9.21875" style="1"/>
  </cols>
  <sheetData>
    <row r="1" spans="1:14" ht="42.75" customHeight="1" thickBot="1" x14ac:dyDescent="0.35">
      <c r="A1" s="616" t="s">
        <v>428</v>
      </c>
      <c r="B1" s="617"/>
      <c r="C1" s="617"/>
      <c r="D1" s="617"/>
      <c r="E1" s="617"/>
      <c r="F1" s="617"/>
      <c r="G1" s="617"/>
      <c r="H1" s="617"/>
      <c r="I1" s="618"/>
      <c r="J1" s="619"/>
    </row>
    <row r="2" spans="1:14" s="4" customFormat="1" ht="21.75" customHeight="1" x14ac:dyDescent="0.3">
      <c r="A2" s="655" t="s">
        <v>715</v>
      </c>
      <c r="B2" s="657" t="s">
        <v>429</v>
      </c>
      <c r="C2" s="657" t="s">
        <v>430</v>
      </c>
      <c r="D2" s="657" t="s">
        <v>431</v>
      </c>
      <c r="E2" s="657" t="s">
        <v>432</v>
      </c>
      <c r="F2" s="657" t="s">
        <v>540</v>
      </c>
      <c r="G2" s="657" t="s">
        <v>433</v>
      </c>
      <c r="H2" s="657" t="s">
        <v>586</v>
      </c>
      <c r="I2" s="657" t="s">
        <v>556</v>
      </c>
      <c r="J2" s="659" t="s">
        <v>541</v>
      </c>
    </row>
    <row r="3" spans="1:14" s="4" customFormat="1" ht="26.25" customHeight="1" thickBot="1" x14ac:dyDescent="0.35">
      <c r="A3" s="656"/>
      <c r="B3" s="658"/>
      <c r="C3" s="658"/>
      <c r="D3" s="658"/>
      <c r="E3" s="658"/>
      <c r="F3" s="658"/>
      <c r="G3" s="658"/>
      <c r="H3" s="658"/>
      <c r="I3" s="658"/>
      <c r="J3" s="660"/>
    </row>
    <row r="4" spans="1:14" ht="13.8" x14ac:dyDescent="0.3">
      <c r="A4" s="179" t="s">
        <v>718</v>
      </c>
      <c r="B4" s="249">
        <v>1</v>
      </c>
      <c r="C4" s="249">
        <v>5</v>
      </c>
      <c r="D4" s="249">
        <v>36</v>
      </c>
      <c r="E4" s="249">
        <v>34</v>
      </c>
      <c r="F4" s="249">
        <v>1</v>
      </c>
      <c r="G4" s="249">
        <v>9</v>
      </c>
      <c r="H4" s="250"/>
      <c r="I4" s="257"/>
      <c r="J4" s="180">
        <f t="shared" ref="J4:J21" si="0">SUM(B4:I4)</f>
        <v>86</v>
      </c>
      <c r="K4" s="1"/>
      <c r="L4" s="1"/>
      <c r="M4" s="1"/>
      <c r="N4" s="1"/>
    </row>
    <row r="5" spans="1:14" ht="15" customHeight="1" thickBot="1" x14ac:dyDescent="0.35">
      <c r="A5" s="184" t="s">
        <v>98</v>
      </c>
      <c r="B5" s="125">
        <v>0</v>
      </c>
      <c r="C5" s="125">
        <v>3</v>
      </c>
      <c r="D5" s="125">
        <v>15</v>
      </c>
      <c r="E5" s="125">
        <v>5</v>
      </c>
      <c r="F5" s="125">
        <v>1</v>
      </c>
      <c r="G5" s="125">
        <v>4</v>
      </c>
      <c r="H5" s="251"/>
      <c r="I5" s="258"/>
      <c r="J5" s="126">
        <f t="shared" si="0"/>
        <v>28</v>
      </c>
      <c r="K5" s="1"/>
      <c r="L5" s="1"/>
      <c r="M5" s="1"/>
      <c r="N5" s="1"/>
    </row>
    <row r="6" spans="1:14" ht="15" customHeight="1" x14ac:dyDescent="0.3">
      <c r="A6" s="179" t="s">
        <v>677</v>
      </c>
      <c r="B6" s="249">
        <v>1</v>
      </c>
      <c r="C6" s="249">
        <v>4</v>
      </c>
      <c r="D6" s="249">
        <v>12</v>
      </c>
      <c r="E6" s="249">
        <v>36</v>
      </c>
      <c r="F6" s="249">
        <v>1</v>
      </c>
      <c r="G6" s="250"/>
      <c r="H6" s="257"/>
      <c r="I6" s="249">
        <v>8</v>
      </c>
      <c r="J6" s="180">
        <f t="shared" si="0"/>
        <v>62</v>
      </c>
    </row>
    <row r="7" spans="1:14" ht="15" customHeight="1" thickBot="1" x14ac:dyDescent="0.35">
      <c r="A7" s="184" t="s">
        <v>98</v>
      </c>
      <c r="B7" s="125">
        <v>0</v>
      </c>
      <c r="C7" s="125">
        <v>2</v>
      </c>
      <c r="D7" s="125">
        <v>6</v>
      </c>
      <c r="E7" s="125">
        <v>9</v>
      </c>
      <c r="F7" s="125">
        <v>0</v>
      </c>
      <c r="G7" s="251"/>
      <c r="H7" s="258"/>
      <c r="I7" s="125">
        <v>2</v>
      </c>
      <c r="J7" s="126">
        <f t="shared" si="0"/>
        <v>19</v>
      </c>
    </row>
    <row r="8" spans="1:14" ht="15" customHeight="1" x14ac:dyDescent="0.3">
      <c r="A8" s="179" t="s">
        <v>681</v>
      </c>
      <c r="B8" s="249">
        <v>1</v>
      </c>
      <c r="C8" s="249">
        <v>2</v>
      </c>
      <c r="D8" s="249">
        <v>11</v>
      </c>
      <c r="E8" s="249">
        <v>28</v>
      </c>
      <c r="F8" s="249">
        <v>1</v>
      </c>
      <c r="G8" s="250"/>
      <c r="H8" s="257"/>
      <c r="I8" s="249">
        <v>4</v>
      </c>
      <c r="J8" s="180">
        <f t="shared" si="0"/>
        <v>47</v>
      </c>
    </row>
    <row r="9" spans="1:14" ht="15" customHeight="1" thickBot="1" x14ac:dyDescent="0.35">
      <c r="A9" s="184" t="s">
        <v>98</v>
      </c>
      <c r="B9" s="125">
        <v>1</v>
      </c>
      <c r="C9" s="125">
        <v>0</v>
      </c>
      <c r="D9" s="125">
        <v>3</v>
      </c>
      <c r="E9" s="125">
        <v>3</v>
      </c>
      <c r="F9" s="125">
        <v>1</v>
      </c>
      <c r="G9" s="251"/>
      <c r="H9" s="258"/>
      <c r="I9" s="125">
        <v>1</v>
      </c>
      <c r="J9" s="126">
        <f t="shared" si="0"/>
        <v>9</v>
      </c>
    </row>
    <row r="10" spans="1:14" x14ac:dyDescent="0.3">
      <c r="A10" s="179" t="s">
        <v>679</v>
      </c>
      <c r="B10" s="249">
        <v>1</v>
      </c>
      <c r="C10" s="249">
        <v>4</v>
      </c>
      <c r="D10" s="249">
        <v>9</v>
      </c>
      <c r="E10" s="249">
        <v>31</v>
      </c>
      <c r="F10" s="249">
        <v>1</v>
      </c>
      <c r="G10" s="250"/>
      <c r="H10" s="257"/>
      <c r="I10" s="249">
        <v>9</v>
      </c>
      <c r="J10" s="180">
        <f t="shared" si="0"/>
        <v>55</v>
      </c>
    </row>
    <row r="11" spans="1:14" ht="15" customHeight="1" thickBot="1" x14ac:dyDescent="0.35">
      <c r="A11" s="184" t="s">
        <v>98</v>
      </c>
      <c r="B11" s="125">
        <v>0</v>
      </c>
      <c r="C11" s="125">
        <v>1</v>
      </c>
      <c r="D11" s="125">
        <v>4</v>
      </c>
      <c r="E11" s="125">
        <v>3</v>
      </c>
      <c r="F11" s="125">
        <v>1</v>
      </c>
      <c r="G11" s="251"/>
      <c r="H11" s="258"/>
      <c r="I11" s="125">
        <v>1</v>
      </c>
      <c r="J11" s="126">
        <f t="shared" si="0"/>
        <v>10</v>
      </c>
    </row>
    <row r="12" spans="1:14" ht="15" customHeight="1" x14ac:dyDescent="0.3">
      <c r="A12" s="197" t="s">
        <v>719</v>
      </c>
      <c r="B12" s="198">
        <v>1</v>
      </c>
      <c r="C12" s="198">
        <v>5</v>
      </c>
      <c r="D12" s="198">
        <v>11</v>
      </c>
      <c r="E12" s="198">
        <v>29</v>
      </c>
      <c r="F12" s="198">
        <v>1</v>
      </c>
      <c r="G12" s="252"/>
      <c r="H12" s="436"/>
      <c r="I12" s="198">
        <v>16</v>
      </c>
      <c r="J12" s="199">
        <f t="shared" si="0"/>
        <v>63</v>
      </c>
    </row>
    <row r="13" spans="1:14" ht="15" customHeight="1" thickBot="1" x14ac:dyDescent="0.35">
      <c r="A13" s="253" t="s">
        <v>98</v>
      </c>
      <c r="B13" s="121">
        <v>0</v>
      </c>
      <c r="C13" s="121">
        <v>1</v>
      </c>
      <c r="D13" s="121">
        <v>7</v>
      </c>
      <c r="E13" s="121">
        <v>8</v>
      </c>
      <c r="F13" s="121">
        <v>1</v>
      </c>
      <c r="G13" s="254"/>
      <c r="H13" s="258"/>
      <c r="I13" s="121">
        <v>6</v>
      </c>
      <c r="J13" s="122">
        <f t="shared" si="0"/>
        <v>23</v>
      </c>
    </row>
    <row r="14" spans="1:14" x14ac:dyDescent="0.3">
      <c r="A14" s="179" t="s">
        <v>676</v>
      </c>
      <c r="B14" s="123">
        <v>1</v>
      </c>
      <c r="C14" s="123">
        <v>4</v>
      </c>
      <c r="D14" s="123">
        <v>11</v>
      </c>
      <c r="E14" s="123">
        <v>34</v>
      </c>
      <c r="F14" s="123">
        <v>1</v>
      </c>
      <c r="G14" s="250"/>
      <c r="H14" s="257"/>
      <c r="I14" s="123">
        <v>8</v>
      </c>
      <c r="J14" s="180">
        <f t="shared" si="0"/>
        <v>59</v>
      </c>
      <c r="K14" s="64"/>
    </row>
    <row r="15" spans="1:14" ht="15" customHeight="1" thickBot="1" x14ac:dyDescent="0.35">
      <c r="A15" s="184" t="s">
        <v>98</v>
      </c>
      <c r="B15" s="128">
        <v>0</v>
      </c>
      <c r="C15" s="128">
        <v>0</v>
      </c>
      <c r="D15" s="128">
        <v>6</v>
      </c>
      <c r="E15" s="128">
        <v>7</v>
      </c>
      <c r="F15" s="128">
        <v>0</v>
      </c>
      <c r="G15" s="251"/>
      <c r="H15" s="258"/>
      <c r="I15" s="128">
        <v>3</v>
      </c>
      <c r="J15" s="93">
        <f t="shared" si="0"/>
        <v>16</v>
      </c>
    </row>
    <row r="16" spans="1:14" ht="15" customHeight="1" x14ac:dyDescent="0.3">
      <c r="A16" s="179" t="s">
        <v>680</v>
      </c>
      <c r="B16" s="123">
        <v>1</v>
      </c>
      <c r="C16" s="123">
        <v>4</v>
      </c>
      <c r="D16" s="123">
        <v>10</v>
      </c>
      <c r="E16" s="123">
        <v>26</v>
      </c>
      <c r="F16" s="123">
        <v>1</v>
      </c>
      <c r="G16" s="250"/>
      <c r="H16" s="257"/>
      <c r="I16" s="123">
        <v>6</v>
      </c>
      <c r="J16" s="180">
        <f t="shared" si="0"/>
        <v>48</v>
      </c>
    </row>
    <row r="17" spans="1:14" ht="15" customHeight="1" thickBot="1" x14ac:dyDescent="0.35">
      <c r="A17" s="184" t="s">
        <v>98</v>
      </c>
      <c r="B17" s="128">
        <v>0</v>
      </c>
      <c r="C17" s="128">
        <v>3</v>
      </c>
      <c r="D17" s="128">
        <v>5</v>
      </c>
      <c r="E17" s="128">
        <v>13</v>
      </c>
      <c r="F17" s="128">
        <v>0</v>
      </c>
      <c r="G17" s="251"/>
      <c r="H17" s="258"/>
      <c r="I17" s="128">
        <v>3</v>
      </c>
      <c r="J17" s="93">
        <f t="shared" si="0"/>
        <v>24</v>
      </c>
    </row>
    <row r="18" spans="1:14" ht="15" customHeight="1" x14ac:dyDescent="0.3">
      <c r="A18" s="179" t="s">
        <v>702</v>
      </c>
      <c r="B18" s="257"/>
      <c r="C18" s="257"/>
      <c r="D18" s="257"/>
      <c r="E18" s="123">
        <v>19</v>
      </c>
      <c r="F18" s="123"/>
      <c r="G18" s="250"/>
      <c r="H18" s="123">
        <v>1</v>
      </c>
      <c r="I18" s="123">
        <v>3</v>
      </c>
      <c r="J18" s="180">
        <f t="shared" si="0"/>
        <v>23</v>
      </c>
      <c r="K18" s="49"/>
      <c r="L18" s="49"/>
      <c r="M18" s="49"/>
      <c r="N18" s="49"/>
    </row>
    <row r="19" spans="1:14" ht="15" thickBot="1" x14ac:dyDescent="0.35">
      <c r="A19" s="184" t="s">
        <v>98</v>
      </c>
      <c r="B19" s="258"/>
      <c r="C19" s="258"/>
      <c r="D19" s="258"/>
      <c r="E19" s="128">
        <v>4</v>
      </c>
      <c r="F19" s="128"/>
      <c r="G19" s="255"/>
      <c r="H19" s="128">
        <v>0</v>
      </c>
      <c r="I19" s="128">
        <v>1</v>
      </c>
      <c r="J19" s="93">
        <f t="shared" si="0"/>
        <v>5</v>
      </c>
      <c r="K19" s="49"/>
      <c r="L19" s="49"/>
      <c r="M19" s="49"/>
      <c r="N19" s="49"/>
    </row>
    <row r="20" spans="1:14" ht="15" customHeight="1" x14ac:dyDescent="0.3">
      <c r="A20" s="179" t="s">
        <v>513</v>
      </c>
      <c r="B20" s="257"/>
      <c r="C20" s="257"/>
      <c r="D20" s="257"/>
      <c r="E20" s="123"/>
      <c r="F20" s="123"/>
      <c r="G20" s="250"/>
      <c r="H20" s="123">
        <v>1</v>
      </c>
      <c r="I20" s="123">
        <v>0</v>
      </c>
      <c r="J20" s="180">
        <f t="shared" si="0"/>
        <v>1</v>
      </c>
      <c r="K20" s="49"/>
      <c r="L20" s="49"/>
      <c r="M20" s="49"/>
      <c r="N20" s="49"/>
    </row>
    <row r="21" spans="1:14" ht="15" customHeight="1" thickBot="1" x14ac:dyDescent="0.35">
      <c r="A21" s="184" t="s">
        <v>98</v>
      </c>
      <c r="B21" s="258"/>
      <c r="C21" s="258"/>
      <c r="D21" s="258"/>
      <c r="E21" s="128"/>
      <c r="F21" s="128"/>
      <c r="G21" s="251"/>
      <c r="H21" s="128">
        <v>0</v>
      </c>
      <c r="I21" s="128">
        <v>0</v>
      </c>
      <c r="J21" s="93">
        <f t="shared" si="0"/>
        <v>0</v>
      </c>
      <c r="K21" s="49"/>
      <c r="L21" s="49"/>
      <c r="M21" s="49"/>
      <c r="N21" s="49"/>
    </row>
    <row r="22" spans="1:14" s="92" customFormat="1" ht="27.75" customHeight="1" thickBot="1" x14ac:dyDescent="0.35">
      <c r="A22" s="437" t="s">
        <v>720</v>
      </c>
      <c r="B22" s="243">
        <f>SUM(B6,B8, B10,B12,B14,B16)</f>
        <v>6</v>
      </c>
      <c r="C22" s="243">
        <f>SUM(C6,C8,C10,C12,C14,C16)</f>
        <v>23</v>
      </c>
      <c r="D22" s="243">
        <f t="shared" ref="D22:F23" si="1">SUM(D6,D8,D10,D12,D14,D16)</f>
        <v>64</v>
      </c>
      <c r="E22" s="243">
        <f>SUM(E6,E8,E10,E12,E14,E16,E18)</f>
        <v>203</v>
      </c>
      <c r="F22" s="243">
        <f t="shared" si="1"/>
        <v>6</v>
      </c>
      <c r="G22" s="438"/>
      <c r="H22" s="243">
        <f>SUM(H18,H20)</f>
        <v>2</v>
      </c>
      <c r="I22" s="243">
        <f>SUM(I6,I8,I10,I12,I14,I16,I18,I20)</f>
        <v>54</v>
      </c>
      <c r="J22" s="244">
        <f>SUM(J6,J8,J10,J12,J14,J16,J18,J20)</f>
        <v>358</v>
      </c>
      <c r="K22" s="261"/>
      <c r="L22" s="261"/>
      <c r="M22" s="261"/>
      <c r="N22" s="261"/>
    </row>
    <row r="23" spans="1:14" s="92" customFormat="1" ht="15" thickBot="1" x14ac:dyDescent="0.35">
      <c r="A23" s="439" t="s">
        <v>98</v>
      </c>
      <c r="B23" s="440">
        <f>SUM(B7,B9,B11,B13,B15,B17)</f>
        <v>1</v>
      </c>
      <c r="C23" s="440">
        <f>SUM(C7,C9,C11,C13,C15,C17)</f>
        <v>7</v>
      </c>
      <c r="D23" s="440">
        <f t="shared" si="1"/>
        <v>31</v>
      </c>
      <c r="E23" s="440">
        <f>SUM(E7,E9,E11,E13,E15,E17,E19)</f>
        <v>47</v>
      </c>
      <c r="F23" s="440">
        <f t="shared" si="1"/>
        <v>3</v>
      </c>
      <c r="G23" s="441"/>
      <c r="H23" s="440">
        <f>SUM(H19,H21)</f>
        <v>0</v>
      </c>
      <c r="I23" s="440">
        <f>SUM(I7,I9,I11,I13,I15,I17,I19,I21)</f>
        <v>17</v>
      </c>
      <c r="J23" s="126">
        <f>SUM(J7,J9,J11,J13,J15,J17,J19,J21)</f>
        <v>106</v>
      </c>
      <c r="K23" s="261"/>
      <c r="L23" s="261"/>
      <c r="M23" s="261"/>
      <c r="N23" s="261"/>
    </row>
    <row r="24" spans="1:14" ht="15" customHeight="1" x14ac:dyDescent="0.3">
      <c r="A24" s="256" t="s">
        <v>542</v>
      </c>
      <c r="B24" s="181">
        <f t="shared" ref="B24:H25" si="2">B22+B4</f>
        <v>7</v>
      </c>
      <c r="C24" s="181">
        <f t="shared" si="2"/>
        <v>28</v>
      </c>
      <c r="D24" s="181">
        <f>D22+D4</f>
        <v>100</v>
      </c>
      <c r="E24" s="181">
        <f t="shared" si="2"/>
        <v>237</v>
      </c>
      <c r="F24" s="181">
        <f t="shared" si="2"/>
        <v>7</v>
      </c>
      <c r="G24" s="181">
        <f t="shared" si="2"/>
        <v>9</v>
      </c>
      <c r="H24" s="181">
        <f t="shared" si="2"/>
        <v>2</v>
      </c>
      <c r="I24" s="181">
        <f>I22+I4</f>
        <v>54</v>
      </c>
      <c r="J24" s="124">
        <f>J22+J4</f>
        <v>444</v>
      </c>
      <c r="K24" s="1"/>
      <c r="L24" s="1"/>
      <c r="M24" s="1"/>
      <c r="N24" s="1"/>
    </row>
    <row r="25" spans="1:14" ht="15" customHeight="1" thickBot="1" x14ac:dyDescent="0.35">
      <c r="A25" s="184" t="s">
        <v>98</v>
      </c>
      <c r="B25" s="129">
        <f t="shared" si="2"/>
        <v>1</v>
      </c>
      <c r="C25" s="129">
        <f t="shared" si="2"/>
        <v>10</v>
      </c>
      <c r="D25" s="129">
        <f>D23+D5</f>
        <v>46</v>
      </c>
      <c r="E25" s="129">
        <f t="shared" si="2"/>
        <v>52</v>
      </c>
      <c r="F25" s="129">
        <f t="shared" si="2"/>
        <v>4</v>
      </c>
      <c r="G25" s="129">
        <f t="shared" si="2"/>
        <v>4</v>
      </c>
      <c r="H25" s="129">
        <f t="shared" si="2"/>
        <v>0</v>
      </c>
      <c r="I25" s="129">
        <f>I23+I5</f>
        <v>17</v>
      </c>
      <c r="J25" s="93">
        <f>J23+J5</f>
        <v>134</v>
      </c>
      <c r="K25" s="1"/>
      <c r="L25" s="1"/>
      <c r="M25" s="1"/>
      <c r="N25" s="1"/>
    </row>
    <row r="26" spans="1:14" ht="13.8" x14ac:dyDescent="0.3">
      <c r="A26" s="230"/>
      <c r="B26" s="230"/>
      <c r="C26" s="230"/>
      <c r="D26" s="230"/>
      <c r="E26" s="230"/>
      <c r="F26" s="230"/>
      <c r="G26" s="230"/>
      <c r="H26" s="230"/>
      <c r="I26" s="230"/>
      <c r="J26" s="230"/>
      <c r="K26" s="1"/>
      <c r="L26" s="1"/>
      <c r="M26" s="1"/>
      <c r="N26" s="1"/>
    </row>
    <row r="27" spans="1:14" ht="13.8" x14ac:dyDescent="0.3">
      <c r="A27" s="662" t="s">
        <v>562</v>
      </c>
      <c r="B27" s="662"/>
      <c r="C27" s="662"/>
      <c r="D27" s="662"/>
      <c r="E27" s="662"/>
      <c r="F27" s="662"/>
      <c r="G27" s="662"/>
      <c r="H27" s="662"/>
      <c r="I27" s="662"/>
      <c r="J27" s="662"/>
      <c r="K27" s="1"/>
      <c r="L27" s="1"/>
      <c r="M27" s="1"/>
      <c r="N27" s="1"/>
    </row>
    <row r="28" spans="1:14" ht="13.8" x14ac:dyDescent="0.3">
      <c r="A28" s="661" t="s">
        <v>514</v>
      </c>
      <c r="B28" s="661"/>
      <c r="C28" s="661"/>
      <c r="D28" s="661"/>
      <c r="E28" s="661"/>
      <c r="F28" s="661"/>
      <c r="G28" s="661"/>
      <c r="H28" s="661"/>
      <c r="I28" s="661"/>
      <c r="J28" s="661"/>
      <c r="K28" s="1"/>
      <c r="L28" s="1"/>
      <c r="M28" s="1"/>
      <c r="N28" s="1"/>
    </row>
    <row r="29" spans="1:14" ht="13.8" x14ac:dyDescent="0.3">
      <c r="A29" s="559" t="s">
        <v>456</v>
      </c>
      <c r="B29" s="559"/>
      <c r="C29" s="559"/>
      <c r="D29" s="559"/>
      <c r="E29" s="559"/>
      <c r="F29" s="559"/>
      <c r="G29" s="559"/>
      <c r="H29" s="559"/>
      <c r="I29" s="559"/>
      <c r="J29" s="559"/>
      <c r="K29" s="1"/>
      <c r="L29" s="1"/>
      <c r="M29" s="1"/>
      <c r="N29" s="1"/>
    </row>
    <row r="30" spans="1:14" ht="13.8" x14ac:dyDescent="0.3">
      <c r="A30" s="559" t="s">
        <v>560</v>
      </c>
      <c r="B30" s="559"/>
      <c r="C30" s="559"/>
      <c r="D30" s="559"/>
      <c r="E30" s="559"/>
      <c r="F30" s="559"/>
      <c r="G30" s="559"/>
      <c r="H30" s="559"/>
      <c r="I30" s="559"/>
      <c r="J30" s="559"/>
      <c r="K30" s="1"/>
      <c r="L30" s="1"/>
      <c r="M30" s="1"/>
      <c r="N30" s="1"/>
    </row>
    <row r="31" spans="1:14" ht="13.8" x14ac:dyDescent="0.3">
      <c r="A31" s="559" t="s">
        <v>561</v>
      </c>
      <c r="B31" s="559"/>
      <c r="C31" s="559"/>
      <c r="D31" s="559"/>
      <c r="E31" s="559"/>
      <c r="F31" s="559"/>
      <c r="G31" s="559"/>
      <c r="H31" s="559"/>
      <c r="I31" s="559"/>
      <c r="J31" s="559"/>
      <c r="K31" s="1"/>
      <c r="L31" s="1"/>
      <c r="M31" s="1"/>
      <c r="N31" s="1"/>
    </row>
    <row r="32" spans="1:14" ht="13.8" x14ac:dyDescent="0.3">
      <c r="A32" s="661" t="s">
        <v>576</v>
      </c>
      <c r="B32" s="661"/>
      <c r="C32" s="661"/>
      <c r="D32" s="661"/>
      <c r="E32" s="661"/>
      <c r="F32" s="661"/>
      <c r="G32" s="661"/>
      <c r="H32" s="661"/>
      <c r="I32" s="661"/>
      <c r="J32" s="661"/>
      <c r="K32" s="1"/>
      <c r="L32" s="1"/>
      <c r="M32" s="1"/>
      <c r="N32" s="1"/>
    </row>
    <row r="33" s="1" customFormat="1" ht="13.8" x14ac:dyDescent="0.3"/>
  </sheetData>
  <mergeCells count="17">
    <mergeCell ref="A32:J32"/>
    <mergeCell ref="A27:J27"/>
    <mergeCell ref="A28:J28"/>
    <mergeCell ref="A29:J29"/>
    <mergeCell ref="A30:J30"/>
    <mergeCell ref="A31:J31"/>
    <mergeCell ref="A1:J1"/>
    <mergeCell ref="A2:A3"/>
    <mergeCell ref="B2:B3"/>
    <mergeCell ref="C2:C3"/>
    <mergeCell ref="D2:D3"/>
    <mergeCell ref="E2:E3"/>
    <mergeCell ref="F2:F3"/>
    <mergeCell ref="G2:G3"/>
    <mergeCell ref="H2:H3"/>
    <mergeCell ref="I2:I3"/>
    <mergeCell ref="J2:J3"/>
  </mergeCells>
  <pageMargins left="0.7" right="0.7" top="0.75" bottom="0.75" header="0.3" footer="0.3"/>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W100"/>
  <sheetViews>
    <sheetView topLeftCell="A100" zoomScaleNormal="100" workbookViewId="0">
      <selection activeCell="O24" sqref="O24"/>
    </sheetView>
  </sheetViews>
  <sheetFormatPr defaultColWidth="9.33203125" defaultRowHeight="13.8" x14ac:dyDescent="0.3"/>
  <cols>
    <col min="1" max="1" width="45.88671875" style="2" bestFit="1" customWidth="1"/>
    <col min="2" max="6" width="10.33203125" style="1" customWidth="1"/>
    <col min="7" max="7" width="18" style="1" customWidth="1"/>
    <col min="8" max="8" width="14.33203125" style="1" customWidth="1"/>
    <col min="9" max="9" width="15.33203125" style="1" customWidth="1"/>
    <col min="10" max="10" width="14.33203125" style="1" customWidth="1"/>
    <col min="11" max="11" width="15.33203125" style="1" customWidth="1"/>
    <col min="12" max="16384" width="9.33203125" style="1"/>
  </cols>
  <sheetData>
    <row r="1" spans="1:11" ht="42.75" customHeight="1" x14ac:dyDescent="0.3">
      <c r="A1" s="573" t="s">
        <v>497</v>
      </c>
      <c r="B1" s="574"/>
      <c r="C1" s="574"/>
      <c r="D1" s="574"/>
      <c r="E1" s="574"/>
      <c r="F1" s="574"/>
      <c r="G1" s="574"/>
      <c r="H1" s="574"/>
      <c r="I1" s="574"/>
      <c r="J1" s="574"/>
      <c r="K1" s="575"/>
    </row>
    <row r="2" spans="1:11" s="4" customFormat="1" ht="18.75" customHeight="1" x14ac:dyDescent="0.3">
      <c r="A2" s="663" t="s">
        <v>715</v>
      </c>
      <c r="B2" s="547" t="s">
        <v>19</v>
      </c>
      <c r="C2" s="547"/>
      <c r="D2" s="547"/>
      <c r="E2" s="547"/>
      <c r="F2" s="547"/>
      <c r="G2" s="547"/>
      <c r="H2" s="539" t="s">
        <v>554</v>
      </c>
      <c r="I2" s="665"/>
      <c r="J2" s="665"/>
      <c r="K2" s="664" t="s">
        <v>488</v>
      </c>
    </row>
    <row r="3" spans="1:11" s="4" customFormat="1" ht="52.5" customHeight="1" thickBot="1" x14ac:dyDescent="0.35">
      <c r="A3" s="632"/>
      <c r="B3" s="415" t="s">
        <v>20</v>
      </c>
      <c r="C3" s="415" t="s">
        <v>21</v>
      </c>
      <c r="D3" s="415" t="s">
        <v>22</v>
      </c>
      <c r="E3" s="417" t="s">
        <v>23</v>
      </c>
      <c r="F3" s="415" t="s">
        <v>24</v>
      </c>
      <c r="G3" s="415" t="s">
        <v>56</v>
      </c>
      <c r="H3" s="415" t="s">
        <v>489</v>
      </c>
      <c r="I3" s="417" t="s">
        <v>568</v>
      </c>
      <c r="J3" s="415" t="s">
        <v>490</v>
      </c>
      <c r="K3" s="664"/>
    </row>
    <row r="4" spans="1:11" s="5" customFormat="1" x14ac:dyDescent="0.3">
      <c r="A4" s="116" t="s">
        <v>677</v>
      </c>
      <c r="B4" s="204">
        <v>1.7490000000000001</v>
      </c>
      <c r="C4" s="212">
        <v>4.6680000000000001</v>
      </c>
      <c r="D4" s="212">
        <v>0.33</v>
      </c>
      <c r="E4" s="212">
        <v>1</v>
      </c>
      <c r="F4" s="212"/>
      <c r="G4" s="212"/>
      <c r="H4" s="442"/>
      <c r="I4" s="442">
        <v>3.2000000000000001E-2</v>
      </c>
      <c r="J4" s="442"/>
      <c r="K4" s="443">
        <v>0.10100000000000001</v>
      </c>
    </row>
    <row r="5" spans="1:11" s="5" customFormat="1" x14ac:dyDescent="0.3">
      <c r="A5" s="137" t="s">
        <v>461</v>
      </c>
      <c r="B5" s="28"/>
      <c r="C5" s="88"/>
      <c r="D5" s="88"/>
      <c r="E5" s="88"/>
      <c r="F5" s="88"/>
      <c r="G5" s="88"/>
      <c r="H5" s="444"/>
      <c r="I5" s="444"/>
      <c r="J5" s="444"/>
      <c r="K5" s="445"/>
    </row>
    <row r="6" spans="1:11" s="5" customFormat="1" x14ac:dyDescent="0.3">
      <c r="A6" s="137" t="s">
        <v>462</v>
      </c>
      <c r="B6" s="28"/>
      <c r="C6" s="88"/>
      <c r="D6" s="88"/>
      <c r="E6" s="88"/>
      <c r="F6" s="88"/>
      <c r="G6" s="88"/>
      <c r="H6" s="444"/>
      <c r="I6" s="444"/>
      <c r="J6" s="444"/>
      <c r="K6" s="445"/>
    </row>
    <row r="7" spans="1:11" s="5" customFormat="1" x14ac:dyDescent="0.3">
      <c r="A7" s="137" t="s">
        <v>458</v>
      </c>
      <c r="B7" s="28"/>
      <c r="C7" s="88"/>
      <c r="D7" s="88"/>
      <c r="E7" s="88"/>
      <c r="F7" s="88"/>
      <c r="G7" s="88"/>
      <c r="H7" s="444"/>
      <c r="I7" s="444"/>
      <c r="J7" s="444"/>
      <c r="K7" s="445"/>
    </row>
    <row r="8" spans="1:11" s="5" customFormat="1" x14ac:dyDescent="0.3">
      <c r="A8" s="137" t="s">
        <v>459</v>
      </c>
      <c r="B8" s="28">
        <v>0.75</v>
      </c>
      <c r="C8" s="88">
        <v>2.669</v>
      </c>
      <c r="D8" s="88">
        <v>0.33</v>
      </c>
      <c r="E8" s="88">
        <v>1</v>
      </c>
      <c r="F8" s="88"/>
      <c r="G8" s="88"/>
      <c r="H8" s="444"/>
      <c r="I8" s="444"/>
      <c r="J8" s="444"/>
      <c r="K8" s="445"/>
    </row>
    <row r="9" spans="1:11" s="5" customFormat="1" x14ac:dyDescent="0.3">
      <c r="A9" s="137" t="s">
        <v>460</v>
      </c>
      <c r="B9" s="28"/>
      <c r="C9" s="88">
        <v>1</v>
      </c>
      <c r="D9" s="88"/>
      <c r="E9" s="88"/>
      <c r="F9" s="88"/>
      <c r="G9" s="88"/>
      <c r="H9" s="444"/>
      <c r="I9" s="444"/>
      <c r="J9" s="444"/>
      <c r="K9" s="445"/>
    </row>
    <row r="10" spans="1:11" s="5" customFormat="1" x14ac:dyDescent="0.3">
      <c r="A10" s="137" t="s">
        <v>463</v>
      </c>
      <c r="B10" s="205">
        <v>0.999</v>
      </c>
      <c r="C10" s="88">
        <v>0.999</v>
      </c>
      <c r="D10" s="88"/>
      <c r="E10" s="88"/>
      <c r="F10" s="88"/>
      <c r="G10" s="88"/>
      <c r="H10" s="444"/>
      <c r="I10" s="444">
        <v>3.2000000000000001E-2</v>
      </c>
      <c r="J10" s="444"/>
      <c r="K10" s="445">
        <v>0.10100000000000001</v>
      </c>
    </row>
    <row r="11" spans="1:11" s="5" customFormat="1" ht="13.5" customHeight="1" thickBot="1" x14ac:dyDescent="0.35">
      <c r="A11" s="137" t="s">
        <v>498</v>
      </c>
      <c r="B11" s="28">
        <v>1.2490000000000001</v>
      </c>
      <c r="C11" s="88">
        <v>3.6680000000000001</v>
      </c>
      <c r="D11" s="88">
        <v>0.33</v>
      </c>
      <c r="E11" s="88">
        <v>1</v>
      </c>
      <c r="F11" s="88"/>
      <c r="G11" s="88"/>
      <c r="H11" s="444"/>
      <c r="I11" s="444"/>
      <c r="J11" s="444"/>
      <c r="K11" s="445"/>
    </row>
    <row r="12" spans="1:11" s="5" customFormat="1" ht="13.5" customHeight="1" x14ac:dyDescent="0.3">
      <c r="A12" s="116" t="s">
        <v>681</v>
      </c>
      <c r="B12" s="204"/>
      <c r="C12" s="212">
        <v>0.5</v>
      </c>
      <c r="D12" s="212">
        <v>3.0009999999999999</v>
      </c>
      <c r="E12" s="212"/>
      <c r="F12" s="212"/>
      <c r="G12" s="212"/>
      <c r="H12" s="442"/>
      <c r="I12" s="442"/>
      <c r="J12" s="442"/>
      <c r="K12" s="443">
        <v>1</v>
      </c>
    </row>
    <row r="13" spans="1:11" s="5" customFormat="1" ht="13.5" customHeight="1" x14ac:dyDescent="0.3">
      <c r="A13" s="137" t="s">
        <v>461</v>
      </c>
      <c r="B13" s="28"/>
      <c r="C13" s="88"/>
      <c r="D13" s="88"/>
      <c r="E13" s="88"/>
      <c r="F13" s="88"/>
      <c r="G13" s="88"/>
      <c r="H13" s="444"/>
      <c r="I13" s="444"/>
      <c r="J13" s="444"/>
      <c r="K13" s="445"/>
    </row>
    <row r="14" spans="1:11" s="5" customFormat="1" ht="13.5" customHeight="1" x14ac:dyDescent="0.3">
      <c r="A14" s="137" t="s">
        <v>462</v>
      </c>
      <c r="B14" s="28"/>
      <c r="C14" s="88"/>
      <c r="D14" s="88"/>
      <c r="E14" s="88"/>
      <c r="F14" s="88"/>
      <c r="G14" s="88"/>
      <c r="H14" s="444"/>
      <c r="I14" s="444"/>
      <c r="J14" s="444"/>
      <c r="K14" s="445"/>
    </row>
    <row r="15" spans="1:11" s="5" customFormat="1" ht="13.5" customHeight="1" x14ac:dyDescent="0.3">
      <c r="A15" s="137" t="s">
        <v>458</v>
      </c>
      <c r="B15" s="28"/>
      <c r="C15" s="88"/>
      <c r="D15" s="88"/>
      <c r="E15" s="88"/>
      <c r="F15" s="88"/>
      <c r="G15" s="88"/>
      <c r="H15" s="444"/>
      <c r="I15" s="444"/>
      <c r="J15" s="444"/>
      <c r="K15" s="445"/>
    </row>
    <row r="16" spans="1:11" s="5" customFormat="1" ht="13.5" customHeight="1" x14ac:dyDescent="0.3">
      <c r="A16" s="137" t="s">
        <v>459</v>
      </c>
      <c r="B16" s="28"/>
      <c r="C16" s="88">
        <v>0.5</v>
      </c>
      <c r="D16" s="88">
        <v>3.0009999999999999</v>
      </c>
      <c r="E16" s="88"/>
      <c r="F16" s="88"/>
      <c r="G16" s="88"/>
      <c r="H16" s="444"/>
      <c r="I16" s="444"/>
      <c r="J16" s="444"/>
      <c r="K16" s="445">
        <v>1</v>
      </c>
    </row>
    <row r="17" spans="1:11" s="5" customFormat="1" ht="13.5" customHeight="1" x14ac:dyDescent="0.3">
      <c r="A17" s="137" t="s">
        <v>460</v>
      </c>
      <c r="B17" s="28"/>
      <c r="C17" s="88"/>
      <c r="D17" s="88"/>
      <c r="E17" s="88"/>
      <c r="F17" s="88"/>
      <c r="G17" s="88"/>
      <c r="H17" s="444"/>
      <c r="I17" s="444"/>
      <c r="J17" s="444"/>
      <c r="K17" s="445"/>
    </row>
    <row r="18" spans="1:11" s="5" customFormat="1" ht="13.5" customHeight="1" x14ac:dyDescent="0.3">
      <c r="A18" s="137" t="s">
        <v>463</v>
      </c>
      <c r="B18" s="205"/>
      <c r="C18" s="88"/>
      <c r="D18" s="88"/>
      <c r="E18" s="88"/>
      <c r="F18" s="88"/>
      <c r="G18" s="88"/>
      <c r="H18" s="444"/>
      <c r="I18" s="444"/>
      <c r="J18" s="444"/>
      <c r="K18" s="445"/>
    </row>
    <row r="19" spans="1:11" s="5" customFormat="1" ht="13.5" customHeight="1" thickBot="1" x14ac:dyDescent="0.35">
      <c r="A19" s="137" t="s">
        <v>498</v>
      </c>
      <c r="B19" s="28"/>
      <c r="C19" s="88"/>
      <c r="D19" s="88">
        <v>2</v>
      </c>
      <c r="E19" s="88"/>
      <c r="F19" s="88"/>
      <c r="G19" s="88"/>
      <c r="H19" s="444"/>
      <c r="I19" s="444"/>
      <c r="J19" s="444"/>
      <c r="K19" s="445">
        <v>1</v>
      </c>
    </row>
    <row r="20" spans="1:11" s="5" customFormat="1" ht="13.5" customHeight="1" x14ac:dyDescent="0.3">
      <c r="A20" s="116" t="s">
        <v>679</v>
      </c>
      <c r="B20" s="204"/>
      <c r="C20" s="212">
        <v>1</v>
      </c>
      <c r="D20" s="212">
        <v>2</v>
      </c>
      <c r="E20" s="212">
        <v>0.999</v>
      </c>
      <c r="F20" s="212"/>
      <c r="G20" s="212"/>
      <c r="H20" s="442"/>
      <c r="I20" s="442">
        <v>1</v>
      </c>
      <c r="J20" s="442">
        <v>2.7040000000000002</v>
      </c>
      <c r="K20" s="443">
        <v>1</v>
      </c>
    </row>
    <row r="21" spans="1:11" s="5" customFormat="1" ht="13.5" customHeight="1" x14ac:dyDescent="0.3">
      <c r="A21" s="137" t="s">
        <v>461</v>
      </c>
      <c r="B21" s="28"/>
      <c r="C21" s="88"/>
      <c r="D21" s="88"/>
      <c r="E21" s="88"/>
      <c r="F21" s="88"/>
      <c r="G21" s="88"/>
      <c r="H21" s="444"/>
      <c r="I21" s="444"/>
      <c r="J21" s="444"/>
      <c r="K21" s="445"/>
    </row>
    <row r="22" spans="1:11" s="5" customFormat="1" ht="13.5" customHeight="1" x14ac:dyDescent="0.3">
      <c r="A22" s="137" t="s">
        <v>462</v>
      </c>
      <c r="B22" s="28"/>
      <c r="C22" s="88"/>
      <c r="D22" s="88"/>
      <c r="E22" s="88"/>
      <c r="F22" s="88"/>
      <c r="G22" s="88"/>
      <c r="H22" s="444"/>
      <c r="I22" s="444"/>
      <c r="J22" s="444"/>
      <c r="K22" s="445"/>
    </row>
    <row r="23" spans="1:11" s="5" customFormat="1" ht="13.5" customHeight="1" x14ac:dyDescent="0.3">
      <c r="A23" s="137" t="s">
        <v>458</v>
      </c>
      <c r="B23" s="28"/>
      <c r="C23" s="88"/>
      <c r="D23" s="88"/>
      <c r="E23" s="88"/>
      <c r="F23" s="88"/>
      <c r="G23" s="88"/>
      <c r="H23" s="444"/>
      <c r="I23" s="444"/>
      <c r="J23" s="444"/>
      <c r="K23" s="445"/>
    </row>
    <row r="24" spans="1:11" s="5" customFormat="1" ht="13.5" customHeight="1" x14ac:dyDescent="0.3">
      <c r="A24" s="137" t="s">
        <v>459</v>
      </c>
      <c r="B24" s="28"/>
      <c r="C24" s="88">
        <v>1</v>
      </c>
      <c r="D24" s="88">
        <v>2</v>
      </c>
      <c r="E24" s="88">
        <v>0.999</v>
      </c>
      <c r="F24" s="88"/>
      <c r="G24" s="88"/>
      <c r="H24" s="444"/>
      <c r="I24" s="444"/>
      <c r="J24" s="444">
        <v>0.999</v>
      </c>
      <c r="K24" s="445">
        <v>1</v>
      </c>
    </row>
    <row r="25" spans="1:11" s="5" customFormat="1" ht="13.5" customHeight="1" x14ac:dyDescent="0.3">
      <c r="A25" s="137" t="s">
        <v>460</v>
      </c>
      <c r="B25" s="28"/>
      <c r="C25" s="88"/>
      <c r="D25" s="88"/>
      <c r="E25" s="88"/>
      <c r="F25" s="88"/>
      <c r="G25" s="88"/>
      <c r="H25" s="444"/>
      <c r="I25" s="444"/>
      <c r="J25" s="444">
        <v>1.7050000000000001</v>
      </c>
      <c r="K25" s="445"/>
    </row>
    <row r="26" spans="1:11" s="5" customFormat="1" ht="13.5" customHeight="1" x14ac:dyDescent="0.3">
      <c r="A26" s="137" t="s">
        <v>463</v>
      </c>
      <c r="B26" s="205"/>
      <c r="C26" s="88"/>
      <c r="D26" s="88"/>
      <c r="E26" s="88"/>
      <c r="F26" s="88"/>
      <c r="G26" s="88"/>
      <c r="H26" s="444"/>
      <c r="I26" s="444">
        <v>1</v>
      </c>
      <c r="J26" s="444"/>
      <c r="K26" s="445"/>
    </row>
    <row r="27" spans="1:11" s="5" customFormat="1" ht="13.5" customHeight="1" thickBot="1" x14ac:dyDescent="0.35">
      <c r="A27" s="137" t="s">
        <v>498</v>
      </c>
      <c r="B27" s="28"/>
      <c r="C27" s="88"/>
      <c r="D27" s="88">
        <v>1</v>
      </c>
      <c r="E27" s="88">
        <v>0.999</v>
      </c>
      <c r="F27" s="88"/>
      <c r="G27" s="88"/>
      <c r="H27" s="444"/>
      <c r="I27" s="444"/>
      <c r="J27" s="444">
        <v>0.05</v>
      </c>
      <c r="K27" s="445">
        <v>1</v>
      </c>
    </row>
    <row r="28" spans="1:11" s="5" customFormat="1" ht="13.5" customHeight="1" x14ac:dyDescent="0.3">
      <c r="A28" s="116" t="s">
        <v>678</v>
      </c>
      <c r="B28" s="204">
        <v>2.5</v>
      </c>
      <c r="C28" s="212">
        <v>3.8740000000000001</v>
      </c>
      <c r="D28" s="212">
        <v>4.5</v>
      </c>
      <c r="E28" s="212">
        <v>1.1659999999999999</v>
      </c>
      <c r="F28" s="212"/>
      <c r="G28" s="212"/>
      <c r="H28" s="442"/>
      <c r="I28" s="442"/>
      <c r="J28" s="442"/>
      <c r="K28" s="443">
        <v>0.72099999999999997</v>
      </c>
    </row>
    <row r="29" spans="1:11" s="5" customFormat="1" ht="13.5" customHeight="1" x14ac:dyDescent="0.3">
      <c r="A29" s="137" t="s">
        <v>461</v>
      </c>
      <c r="B29" s="28"/>
      <c r="C29" s="88"/>
      <c r="D29" s="88"/>
      <c r="E29" s="88"/>
      <c r="F29" s="88"/>
      <c r="G29" s="88"/>
      <c r="H29" s="444"/>
      <c r="I29" s="444"/>
      <c r="J29" s="444"/>
      <c r="K29" s="445"/>
    </row>
    <row r="30" spans="1:11" s="5" customFormat="1" ht="13.5" customHeight="1" x14ac:dyDescent="0.3">
      <c r="A30" s="137" t="s">
        <v>462</v>
      </c>
      <c r="B30" s="28"/>
      <c r="C30" s="88"/>
      <c r="D30" s="88"/>
      <c r="E30" s="88"/>
      <c r="F30" s="88"/>
      <c r="G30" s="88"/>
      <c r="H30" s="444"/>
      <c r="I30" s="444"/>
      <c r="J30" s="444"/>
      <c r="K30" s="445"/>
    </row>
    <row r="31" spans="1:11" s="5" customFormat="1" ht="13.5" customHeight="1" x14ac:dyDescent="0.3">
      <c r="A31" s="137" t="s">
        <v>458</v>
      </c>
      <c r="B31" s="28"/>
      <c r="C31" s="88"/>
      <c r="D31" s="88"/>
      <c r="E31" s="88"/>
      <c r="F31" s="88"/>
      <c r="G31" s="88"/>
      <c r="H31" s="444"/>
      <c r="I31" s="444"/>
      <c r="J31" s="444"/>
      <c r="K31" s="445"/>
    </row>
    <row r="32" spans="1:11" s="5" customFormat="1" ht="13.5" customHeight="1" x14ac:dyDescent="0.3">
      <c r="A32" s="137" t="s">
        <v>459</v>
      </c>
      <c r="B32" s="28">
        <v>2.5</v>
      </c>
      <c r="C32" s="88">
        <v>3.8740000000000001</v>
      </c>
      <c r="D32" s="88">
        <v>4.5</v>
      </c>
      <c r="E32" s="88">
        <v>1.1659999999999999</v>
      </c>
      <c r="F32" s="88"/>
      <c r="G32" s="88"/>
      <c r="H32" s="444"/>
      <c r="I32" s="444"/>
      <c r="J32" s="444"/>
      <c r="K32" s="445">
        <v>0.72099999999999997</v>
      </c>
    </row>
    <row r="33" spans="1:11" s="5" customFormat="1" ht="13.5" customHeight="1" x14ac:dyDescent="0.3">
      <c r="A33" s="137" t="s">
        <v>460</v>
      </c>
      <c r="B33" s="28"/>
      <c r="C33" s="88"/>
      <c r="D33" s="88"/>
      <c r="E33" s="88"/>
      <c r="F33" s="88"/>
      <c r="G33" s="88"/>
      <c r="H33" s="444"/>
      <c r="I33" s="444"/>
      <c r="J33" s="444"/>
      <c r="K33" s="445"/>
    </row>
    <row r="34" spans="1:11" s="5" customFormat="1" ht="13.5" customHeight="1" x14ac:dyDescent="0.3">
      <c r="A34" s="137" t="s">
        <v>463</v>
      </c>
      <c r="B34" s="205"/>
      <c r="C34" s="88"/>
      <c r="D34" s="88"/>
      <c r="E34" s="88"/>
      <c r="F34" s="88"/>
      <c r="G34" s="88"/>
      <c r="H34" s="444"/>
      <c r="I34" s="444"/>
      <c r="J34" s="444"/>
      <c r="K34" s="445"/>
    </row>
    <row r="35" spans="1:11" s="5" customFormat="1" ht="13.5" customHeight="1" thickBot="1" x14ac:dyDescent="0.35">
      <c r="A35" s="137" t="s">
        <v>498</v>
      </c>
      <c r="B35" s="28"/>
      <c r="C35" s="88">
        <v>3</v>
      </c>
      <c r="D35" s="88">
        <v>2</v>
      </c>
      <c r="E35" s="88">
        <v>0.999</v>
      </c>
      <c r="F35" s="88"/>
      <c r="G35" s="88"/>
      <c r="H35" s="444"/>
      <c r="I35" s="444"/>
      <c r="J35" s="444"/>
      <c r="K35" s="445">
        <v>0.223</v>
      </c>
    </row>
    <row r="36" spans="1:11" s="5" customFormat="1" ht="13.5" customHeight="1" x14ac:dyDescent="0.3">
      <c r="A36" s="116" t="s">
        <v>676</v>
      </c>
      <c r="B36" s="204">
        <v>1.956</v>
      </c>
      <c r="C36" s="212">
        <v>0.65</v>
      </c>
      <c r="D36" s="212">
        <v>4.5830000000000002</v>
      </c>
      <c r="E36" s="212">
        <v>0.33400000000000002</v>
      </c>
      <c r="F36" s="212"/>
      <c r="G36" s="212"/>
      <c r="H36" s="442">
        <v>2.6629999999999998</v>
      </c>
      <c r="I36" s="442">
        <v>1.7609999999999999</v>
      </c>
      <c r="J36" s="442"/>
      <c r="K36" s="443">
        <v>0.38500000000000001</v>
      </c>
    </row>
    <row r="37" spans="1:11" s="5" customFormat="1" ht="13.5" customHeight="1" x14ac:dyDescent="0.3">
      <c r="A37" s="137" t="s">
        <v>461</v>
      </c>
      <c r="B37" s="28"/>
      <c r="C37" s="88"/>
      <c r="D37" s="88"/>
      <c r="E37" s="88"/>
      <c r="F37" s="88"/>
      <c r="G37" s="88"/>
      <c r="H37" s="444"/>
      <c r="I37" s="444"/>
      <c r="J37" s="444"/>
      <c r="K37" s="445"/>
    </row>
    <row r="38" spans="1:11" s="5" customFormat="1" ht="13.5" customHeight="1" x14ac:dyDescent="0.3">
      <c r="A38" s="137" t="s">
        <v>462</v>
      </c>
      <c r="B38" s="28"/>
      <c r="C38" s="88"/>
      <c r="D38" s="88"/>
      <c r="E38" s="88"/>
      <c r="F38" s="88"/>
      <c r="G38" s="88"/>
      <c r="H38" s="444"/>
      <c r="I38" s="444"/>
      <c r="J38" s="444"/>
      <c r="K38" s="445"/>
    </row>
    <row r="39" spans="1:11" s="5" customFormat="1" ht="13.5" customHeight="1" x14ac:dyDescent="0.3">
      <c r="A39" s="137" t="s">
        <v>458</v>
      </c>
      <c r="B39" s="28"/>
      <c r="C39" s="88"/>
      <c r="D39" s="88"/>
      <c r="E39" s="88"/>
      <c r="F39" s="88"/>
      <c r="G39" s="88"/>
      <c r="H39" s="444"/>
      <c r="I39" s="444"/>
      <c r="J39" s="444"/>
      <c r="K39" s="445"/>
    </row>
    <row r="40" spans="1:11" s="5" customFormat="1" ht="13.5" customHeight="1" x14ac:dyDescent="0.3">
      <c r="A40" s="137" t="s">
        <v>459</v>
      </c>
      <c r="B40" s="28">
        <v>1.956</v>
      </c>
      <c r="C40" s="88">
        <v>0.14599999999999999</v>
      </c>
      <c r="D40" s="88">
        <v>4.0869999999999997</v>
      </c>
      <c r="E40" s="88">
        <v>0.16700000000000001</v>
      </c>
      <c r="F40" s="88"/>
      <c r="G40" s="88"/>
      <c r="H40" s="444"/>
      <c r="I40" s="444"/>
      <c r="J40" s="444"/>
      <c r="K40" s="445">
        <v>0.14499999999999999</v>
      </c>
    </row>
    <row r="41" spans="1:11" s="5" customFormat="1" ht="13.5" customHeight="1" x14ac:dyDescent="0.3">
      <c r="A41" s="137" t="s">
        <v>460</v>
      </c>
      <c r="B41" s="28"/>
      <c r="C41" s="88"/>
      <c r="D41" s="88"/>
      <c r="E41" s="88"/>
      <c r="F41" s="88"/>
      <c r="G41" s="88"/>
      <c r="H41" s="444"/>
      <c r="I41" s="444">
        <v>0.189</v>
      </c>
      <c r="J41" s="444"/>
      <c r="K41" s="445"/>
    </row>
    <row r="42" spans="1:11" s="5" customFormat="1" ht="13.5" customHeight="1" x14ac:dyDescent="0.3">
      <c r="A42" s="137" t="s">
        <v>463</v>
      </c>
      <c r="B42" s="205"/>
      <c r="C42" s="88">
        <v>0.504</v>
      </c>
      <c r="D42" s="88">
        <v>0.496</v>
      </c>
      <c r="E42" s="88">
        <v>0.16700000000000001</v>
      </c>
      <c r="F42" s="88"/>
      <c r="G42" s="88"/>
      <c r="H42" s="444">
        <v>2.6629999999999998</v>
      </c>
      <c r="I42" s="444">
        <v>1.5720000000000001</v>
      </c>
      <c r="J42" s="444"/>
      <c r="K42" s="445">
        <v>0.24</v>
      </c>
    </row>
    <row r="43" spans="1:11" s="5" customFormat="1" ht="13.5" customHeight="1" thickBot="1" x14ac:dyDescent="0.35">
      <c r="A43" s="137" t="s">
        <v>498</v>
      </c>
      <c r="B43" s="28">
        <v>1.5</v>
      </c>
      <c r="C43" s="88"/>
      <c r="D43" s="88">
        <v>2.0009999999999999</v>
      </c>
      <c r="E43" s="88">
        <v>0.16700000000000001</v>
      </c>
      <c r="F43" s="88"/>
      <c r="G43" s="88"/>
      <c r="H43" s="444"/>
      <c r="I43" s="444"/>
      <c r="J43" s="444"/>
      <c r="K43" s="445">
        <v>0.14499999999999999</v>
      </c>
    </row>
    <row r="44" spans="1:11" s="5" customFormat="1" x14ac:dyDescent="0.3">
      <c r="A44" s="116" t="s">
        <v>680</v>
      </c>
      <c r="B44" s="204">
        <v>2.044</v>
      </c>
      <c r="C44" s="212">
        <v>2.0009999999999999</v>
      </c>
      <c r="D44" s="212">
        <v>6.5019999999999998</v>
      </c>
      <c r="E44" s="212"/>
      <c r="F44" s="212">
        <v>1</v>
      </c>
      <c r="G44" s="212"/>
      <c r="H44" s="442"/>
      <c r="I44" s="442"/>
      <c r="J44" s="442"/>
      <c r="K44" s="443">
        <v>0.33300000000000002</v>
      </c>
    </row>
    <row r="45" spans="1:11" s="5" customFormat="1" x14ac:dyDescent="0.3">
      <c r="A45" s="137" t="s">
        <v>461</v>
      </c>
      <c r="B45" s="28">
        <v>1</v>
      </c>
      <c r="C45" s="88"/>
      <c r="D45" s="88"/>
      <c r="E45" s="88"/>
      <c r="F45" s="88"/>
      <c r="G45" s="88"/>
      <c r="H45" s="444"/>
      <c r="I45" s="444"/>
      <c r="J45" s="444"/>
      <c r="K45" s="445"/>
    </row>
    <row r="46" spans="1:11" s="5" customFormat="1" x14ac:dyDescent="0.3">
      <c r="A46" s="137" t="s">
        <v>462</v>
      </c>
      <c r="B46" s="28"/>
      <c r="C46" s="88"/>
      <c r="D46" s="88"/>
      <c r="E46" s="88"/>
      <c r="F46" s="88"/>
      <c r="G46" s="88"/>
      <c r="H46" s="444"/>
      <c r="I46" s="444"/>
      <c r="J46" s="444"/>
      <c r="K46" s="445"/>
    </row>
    <row r="47" spans="1:11" s="5" customFormat="1" x14ac:dyDescent="0.3">
      <c r="A47" s="137" t="s">
        <v>458</v>
      </c>
      <c r="B47" s="28"/>
      <c r="C47" s="88"/>
      <c r="D47" s="88"/>
      <c r="E47" s="88"/>
      <c r="F47" s="88"/>
      <c r="G47" s="88"/>
      <c r="H47" s="444"/>
      <c r="I47" s="444"/>
      <c r="J47" s="444"/>
      <c r="K47" s="445"/>
    </row>
    <row r="48" spans="1:11" s="5" customFormat="1" x14ac:dyDescent="0.3">
      <c r="A48" s="137" t="s">
        <v>459</v>
      </c>
      <c r="B48" s="28">
        <v>1.044</v>
      </c>
      <c r="C48" s="88">
        <v>2.0009999999999999</v>
      </c>
      <c r="D48" s="88">
        <v>4.5019999999999998</v>
      </c>
      <c r="E48" s="88"/>
      <c r="F48" s="88"/>
      <c r="G48" s="88"/>
      <c r="H48" s="444"/>
      <c r="I48" s="444"/>
      <c r="J48" s="444"/>
      <c r="K48" s="445">
        <v>0.33300000000000002</v>
      </c>
    </row>
    <row r="49" spans="1:11" s="5" customFormat="1" x14ac:dyDescent="0.3">
      <c r="A49" s="137" t="s">
        <v>460</v>
      </c>
      <c r="B49" s="28"/>
      <c r="C49" s="88"/>
      <c r="D49" s="88"/>
      <c r="E49" s="88"/>
      <c r="F49" s="88"/>
      <c r="G49" s="88"/>
      <c r="H49" s="444"/>
      <c r="I49" s="444"/>
      <c r="J49" s="444"/>
      <c r="K49" s="445"/>
    </row>
    <row r="50" spans="1:11" s="5" customFormat="1" x14ac:dyDescent="0.3">
      <c r="A50" s="137" t="s">
        <v>463</v>
      </c>
      <c r="B50" s="205"/>
      <c r="C50" s="88"/>
      <c r="D50" s="88">
        <v>2</v>
      </c>
      <c r="E50" s="88"/>
      <c r="F50" s="88">
        <v>1</v>
      </c>
      <c r="G50" s="88"/>
      <c r="H50" s="444"/>
      <c r="I50" s="444"/>
      <c r="J50" s="444"/>
      <c r="K50" s="445"/>
    </row>
    <row r="51" spans="1:11" s="5" customFormat="1" ht="12.75" customHeight="1" thickBot="1" x14ac:dyDescent="0.35">
      <c r="A51" s="137" t="s">
        <v>498</v>
      </c>
      <c r="B51" s="28">
        <v>0.54400000000000004</v>
      </c>
      <c r="C51" s="88">
        <v>2.0009999999999999</v>
      </c>
      <c r="D51" s="88">
        <v>3.5019999999999998</v>
      </c>
      <c r="E51" s="88"/>
      <c r="F51" s="88"/>
      <c r="G51" s="88"/>
      <c r="H51" s="444"/>
      <c r="I51" s="444"/>
      <c r="J51" s="444"/>
      <c r="K51" s="445">
        <v>0.33300000000000002</v>
      </c>
    </row>
    <row r="52" spans="1:11" s="5" customFormat="1" x14ac:dyDescent="0.3">
      <c r="A52" s="179" t="s">
        <v>702</v>
      </c>
      <c r="B52" s="213"/>
      <c r="C52" s="212">
        <v>0.999</v>
      </c>
      <c r="D52" s="212">
        <v>4.9989999999999997</v>
      </c>
      <c r="E52" s="212"/>
      <c r="F52" s="212"/>
      <c r="G52" s="212"/>
      <c r="H52" s="442">
        <v>5.0789999999999997</v>
      </c>
      <c r="I52" s="442">
        <v>8.3840000000000003</v>
      </c>
      <c r="J52" s="442">
        <v>4.657</v>
      </c>
      <c r="K52" s="443"/>
    </row>
    <row r="53" spans="1:11" s="5" customFormat="1" x14ac:dyDescent="0.3">
      <c r="A53" s="137" t="s">
        <v>461</v>
      </c>
      <c r="B53" s="28"/>
      <c r="C53" s="88"/>
      <c r="D53" s="88"/>
      <c r="E53" s="88"/>
      <c r="F53" s="88"/>
      <c r="G53" s="88"/>
      <c r="H53" s="444"/>
      <c r="I53" s="444"/>
      <c r="J53" s="444"/>
      <c r="K53" s="445"/>
    </row>
    <row r="54" spans="1:11" s="5" customFormat="1" x14ac:dyDescent="0.3">
      <c r="A54" s="137" t="s">
        <v>462</v>
      </c>
      <c r="B54" s="28"/>
      <c r="C54" s="88"/>
      <c r="D54" s="88"/>
      <c r="E54" s="88"/>
      <c r="F54" s="88"/>
      <c r="G54" s="88"/>
      <c r="H54" s="444"/>
      <c r="I54" s="444"/>
      <c r="J54" s="444"/>
      <c r="K54" s="445"/>
    </row>
    <row r="55" spans="1:11" s="5" customFormat="1" x14ac:dyDescent="0.3">
      <c r="A55" s="137" t="s">
        <v>458</v>
      </c>
      <c r="B55" s="28"/>
      <c r="C55" s="88"/>
      <c r="D55" s="88"/>
      <c r="E55" s="88"/>
      <c r="F55" s="88"/>
      <c r="G55" s="88"/>
      <c r="H55" s="444"/>
      <c r="I55" s="444"/>
      <c r="J55" s="444"/>
      <c r="K55" s="445"/>
    </row>
    <row r="56" spans="1:11" s="5" customFormat="1" x14ac:dyDescent="0.3">
      <c r="A56" s="137" t="s">
        <v>459</v>
      </c>
      <c r="B56" s="28"/>
      <c r="C56" s="88">
        <v>0.999</v>
      </c>
      <c r="D56" s="88">
        <v>1.9990000000000001</v>
      </c>
      <c r="E56" s="88"/>
      <c r="F56" s="88"/>
      <c r="G56" s="88"/>
      <c r="H56" s="444">
        <v>0.92200000000000004</v>
      </c>
      <c r="I56" s="444">
        <v>1.23</v>
      </c>
      <c r="J56" s="444"/>
      <c r="K56" s="445"/>
    </row>
    <row r="57" spans="1:11" s="5" customFormat="1" x14ac:dyDescent="0.3">
      <c r="A57" s="137" t="s">
        <v>460</v>
      </c>
      <c r="B57" s="28"/>
      <c r="C57" s="88"/>
      <c r="D57" s="88"/>
      <c r="E57" s="88"/>
      <c r="F57" s="88"/>
      <c r="G57" s="88"/>
      <c r="H57" s="444"/>
      <c r="I57" s="444">
        <v>1</v>
      </c>
      <c r="J57" s="445">
        <v>0.19700000000000001</v>
      </c>
      <c r="K57" s="445"/>
    </row>
    <row r="58" spans="1:11" s="5" customFormat="1" x14ac:dyDescent="0.3">
      <c r="A58" s="137" t="s">
        <v>463</v>
      </c>
      <c r="B58" s="205"/>
      <c r="C58" s="88"/>
      <c r="D58" s="88">
        <v>3</v>
      </c>
      <c r="E58" s="88"/>
      <c r="F58" s="88"/>
      <c r="G58" s="88"/>
      <c r="H58" s="444">
        <v>4.157</v>
      </c>
      <c r="I58" s="444">
        <v>6.1539999999999999</v>
      </c>
      <c r="J58" s="445">
        <v>4.46</v>
      </c>
      <c r="K58" s="445"/>
    </row>
    <row r="59" spans="1:11" s="5" customFormat="1" ht="15" customHeight="1" thickBot="1" x14ac:dyDescent="0.35">
      <c r="A59" s="137" t="s">
        <v>498</v>
      </c>
      <c r="B59" s="28"/>
      <c r="C59" s="88">
        <v>0.999</v>
      </c>
      <c r="D59" s="88">
        <v>1</v>
      </c>
      <c r="E59" s="88"/>
      <c r="F59" s="88"/>
      <c r="G59" s="88"/>
      <c r="H59" s="444">
        <v>4.1829999999999998</v>
      </c>
      <c r="I59" s="444">
        <v>1.2549999999999999</v>
      </c>
      <c r="J59" s="445">
        <v>2.7970000000000002</v>
      </c>
      <c r="K59" s="445"/>
    </row>
    <row r="60" spans="1:11" s="5" customFormat="1" ht="12.75" customHeight="1" x14ac:dyDescent="0.3">
      <c r="A60" s="179" t="s">
        <v>87</v>
      </c>
      <c r="B60" s="213"/>
      <c r="C60" s="212"/>
      <c r="D60" s="212"/>
      <c r="E60" s="212"/>
      <c r="F60" s="212"/>
      <c r="G60" s="212"/>
      <c r="H60" s="442"/>
      <c r="I60" s="442">
        <v>0.999</v>
      </c>
      <c r="J60" s="442"/>
      <c r="K60" s="443">
        <v>6.1130000000000004</v>
      </c>
    </row>
    <row r="61" spans="1:11" s="5" customFormat="1" ht="15" customHeight="1" x14ac:dyDescent="0.3">
      <c r="A61" s="137" t="s">
        <v>461</v>
      </c>
      <c r="B61" s="28"/>
      <c r="C61" s="88"/>
      <c r="D61" s="88"/>
      <c r="E61" s="88"/>
      <c r="F61" s="88"/>
      <c r="G61" s="88"/>
      <c r="H61" s="444"/>
      <c r="I61" s="444"/>
      <c r="J61" s="444"/>
      <c r="K61" s="445"/>
    </row>
    <row r="62" spans="1:11" s="5" customFormat="1" ht="15" customHeight="1" x14ac:dyDescent="0.3">
      <c r="A62" s="137" t="s">
        <v>462</v>
      </c>
      <c r="B62" s="28"/>
      <c r="C62" s="88"/>
      <c r="D62" s="88"/>
      <c r="E62" s="88"/>
      <c r="F62" s="88"/>
      <c r="G62" s="88"/>
      <c r="H62" s="444"/>
      <c r="I62" s="444"/>
      <c r="J62" s="444"/>
      <c r="K62" s="445"/>
    </row>
    <row r="63" spans="1:11" s="5" customFormat="1" ht="15" customHeight="1" x14ac:dyDescent="0.3">
      <c r="A63" s="137" t="s">
        <v>458</v>
      </c>
      <c r="B63" s="28"/>
      <c r="C63" s="88"/>
      <c r="D63" s="88"/>
      <c r="E63" s="88"/>
      <c r="F63" s="88"/>
      <c r="G63" s="88"/>
      <c r="H63" s="444"/>
      <c r="I63" s="444"/>
      <c r="J63" s="444"/>
      <c r="K63" s="445"/>
    </row>
    <row r="64" spans="1:11" s="5" customFormat="1" ht="15" customHeight="1" x14ac:dyDescent="0.3">
      <c r="A64" s="137" t="s">
        <v>459</v>
      </c>
      <c r="B64" s="28"/>
      <c r="C64" s="88"/>
      <c r="D64" s="88"/>
      <c r="E64" s="88"/>
      <c r="F64" s="88"/>
      <c r="G64" s="88"/>
      <c r="H64" s="444"/>
      <c r="I64" s="444"/>
      <c r="J64" s="444"/>
      <c r="K64" s="445">
        <v>4.6139999999999999</v>
      </c>
    </row>
    <row r="65" spans="1:23" s="5" customFormat="1" ht="15" customHeight="1" x14ac:dyDescent="0.3">
      <c r="A65" s="137" t="s">
        <v>460</v>
      </c>
      <c r="B65" s="28"/>
      <c r="C65" s="88"/>
      <c r="D65" s="88"/>
      <c r="E65" s="88"/>
      <c r="F65" s="88"/>
      <c r="G65" s="88"/>
      <c r="H65" s="444"/>
      <c r="I65" s="444"/>
      <c r="J65" s="444"/>
      <c r="K65" s="445"/>
    </row>
    <row r="66" spans="1:23" s="5" customFormat="1" ht="15" customHeight="1" x14ac:dyDescent="0.3">
      <c r="A66" s="137" t="s">
        <v>463</v>
      </c>
      <c r="B66" s="205"/>
      <c r="C66" s="88"/>
      <c r="D66" s="88"/>
      <c r="E66" s="88"/>
      <c r="F66" s="88"/>
      <c r="G66" s="88"/>
      <c r="H66" s="444"/>
      <c r="I66" s="444">
        <v>0.999</v>
      </c>
      <c r="J66" s="444"/>
      <c r="K66" s="445">
        <v>1.4990000000000001</v>
      </c>
    </row>
    <row r="67" spans="1:23" s="5" customFormat="1" ht="15" customHeight="1" thickBot="1" x14ac:dyDescent="0.35">
      <c r="A67" s="137" t="s">
        <v>498</v>
      </c>
      <c r="B67" s="28"/>
      <c r="C67" s="88"/>
      <c r="D67" s="88"/>
      <c r="E67" s="88"/>
      <c r="F67" s="88"/>
      <c r="G67" s="88"/>
      <c r="H67" s="444"/>
      <c r="I67" s="444"/>
      <c r="J67" s="444"/>
      <c r="K67" s="445">
        <v>3.2589999999999999</v>
      </c>
    </row>
    <row r="68" spans="1:23" x14ac:dyDescent="0.3">
      <c r="A68" s="214" t="s">
        <v>95</v>
      </c>
      <c r="B68" s="215">
        <v>8.2490000000000006</v>
      </c>
      <c r="C68" s="446">
        <v>13.692</v>
      </c>
      <c r="D68" s="447">
        <v>25.914999999999999</v>
      </c>
      <c r="E68" s="447">
        <v>3.4990000000000001</v>
      </c>
      <c r="F68" s="447">
        <v>1</v>
      </c>
      <c r="G68" s="447"/>
      <c r="H68" s="447">
        <v>7.742</v>
      </c>
      <c r="I68" s="447">
        <v>12.176</v>
      </c>
      <c r="J68" s="447">
        <v>7.3609999999999998</v>
      </c>
      <c r="K68" s="448">
        <v>9.6530000000000005</v>
      </c>
    </row>
    <row r="69" spans="1:23" x14ac:dyDescent="0.3">
      <c r="A69" s="137" t="s">
        <v>461</v>
      </c>
      <c r="B69" s="216">
        <v>1</v>
      </c>
      <c r="C69" s="9"/>
      <c r="D69" s="9"/>
      <c r="E69" s="9"/>
      <c r="F69" s="9"/>
      <c r="G69" s="9"/>
      <c r="H69" s="357"/>
      <c r="I69" s="357"/>
      <c r="J69" s="357"/>
      <c r="K69" s="449"/>
    </row>
    <row r="70" spans="1:23" x14ac:dyDescent="0.3">
      <c r="A70" s="137" t="s">
        <v>462</v>
      </c>
      <c r="B70" s="216"/>
      <c r="C70" s="9"/>
      <c r="D70" s="9"/>
      <c r="E70" s="9"/>
      <c r="F70" s="9"/>
      <c r="G70" s="9"/>
      <c r="H70" s="357"/>
      <c r="I70" s="357"/>
      <c r="J70" s="357"/>
      <c r="K70" s="449"/>
    </row>
    <row r="71" spans="1:23" x14ac:dyDescent="0.3">
      <c r="A71" s="137" t="s">
        <v>458</v>
      </c>
      <c r="B71" s="216"/>
      <c r="C71" s="9"/>
      <c r="D71" s="9"/>
      <c r="E71" s="9"/>
      <c r="F71" s="9"/>
      <c r="G71" s="9"/>
      <c r="H71" s="357"/>
      <c r="I71" s="357"/>
      <c r="J71" s="357"/>
      <c r="K71" s="449"/>
    </row>
    <row r="72" spans="1:23" x14ac:dyDescent="0.3">
      <c r="A72" s="137" t="s">
        <v>459</v>
      </c>
      <c r="B72" s="216">
        <v>6.25</v>
      </c>
      <c r="C72" s="9">
        <v>11.189</v>
      </c>
      <c r="D72" s="9">
        <v>20.419</v>
      </c>
      <c r="E72" s="9">
        <v>3.3319999999999999</v>
      </c>
      <c r="F72" s="9"/>
      <c r="G72" s="9"/>
      <c r="H72" s="357">
        <v>0.92200000000000004</v>
      </c>
      <c r="I72" s="357">
        <v>1.23</v>
      </c>
      <c r="J72" s="357">
        <v>0.999</v>
      </c>
      <c r="K72" s="449">
        <v>7.8129999999999997</v>
      </c>
    </row>
    <row r="73" spans="1:23" x14ac:dyDescent="0.3">
      <c r="A73" s="137" t="s">
        <v>460</v>
      </c>
      <c r="B73" s="216"/>
      <c r="C73" s="9">
        <v>1</v>
      </c>
      <c r="D73" s="9"/>
      <c r="E73" s="9"/>
      <c r="F73" s="9"/>
      <c r="G73" s="9"/>
      <c r="H73" s="357"/>
      <c r="I73" s="357">
        <v>1.1890000000000001</v>
      </c>
      <c r="J73" s="357">
        <v>1.9019999999999999</v>
      </c>
      <c r="K73" s="449"/>
    </row>
    <row r="74" spans="1:23" x14ac:dyDescent="0.3">
      <c r="A74" s="137" t="s">
        <v>463</v>
      </c>
      <c r="B74" s="206">
        <v>0.999</v>
      </c>
      <c r="C74" s="21">
        <v>1.5029999999999999</v>
      </c>
      <c r="D74" s="21">
        <v>5.4960000000000004</v>
      </c>
      <c r="E74" s="21">
        <v>0.16700000000000001</v>
      </c>
      <c r="F74" s="21">
        <v>1</v>
      </c>
      <c r="G74" s="21"/>
      <c r="H74" s="367">
        <v>6.82</v>
      </c>
      <c r="I74" s="367">
        <v>9.7569999999999997</v>
      </c>
      <c r="J74" s="367">
        <v>4.46</v>
      </c>
      <c r="K74" s="450">
        <v>1.84</v>
      </c>
    </row>
    <row r="75" spans="1:23" ht="14.25" customHeight="1" thickBot="1" x14ac:dyDescent="0.35">
      <c r="A75" s="217" t="s">
        <v>498</v>
      </c>
      <c r="B75" s="218">
        <v>3.2930000000000001</v>
      </c>
      <c r="C75" s="73">
        <v>9.6679999999999993</v>
      </c>
      <c r="D75" s="73">
        <v>11.833</v>
      </c>
      <c r="E75" s="73">
        <v>3.165</v>
      </c>
      <c r="F75" s="73"/>
      <c r="G75" s="73"/>
      <c r="H75" s="366">
        <v>4.1829999999999998</v>
      </c>
      <c r="I75" s="366">
        <v>1.2549999999999999</v>
      </c>
      <c r="J75" s="366">
        <v>2.847</v>
      </c>
      <c r="K75" s="451">
        <v>5.96</v>
      </c>
    </row>
    <row r="76" spans="1:23" x14ac:dyDescent="0.3">
      <c r="B76" s="219"/>
    </row>
    <row r="77" spans="1:23" ht="12.75" customHeight="1" x14ac:dyDescent="0.3">
      <c r="A77" s="661" t="s">
        <v>141</v>
      </c>
      <c r="B77" s="661"/>
      <c r="C77" s="661"/>
      <c r="D77" s="661"/>
      <c r="E77" s="661"/>
      <c r="F77" s="661"/>
      <c r="G77" s="661"/>
      <c r="H77" s="661"/>
      <c r="I77" s="661"/>
      <c r="J77" s="661"/>
      <c r="K77" s="661"/>
    </row>
    <row r="78" spans="1:23" ht="15" customHeight="1" x14ac:dyDescent="0.3">
      <c r="A78" s="559" t="s">
        <v>492</v>
      </c>
      <c r="B78" s="559"/>
      <c r="C78" s="559"/>
      <c r="D78" s="559"/>
      <c r="E78" s="559"/>
      <c r="F78" s="559"/>
      <c r="G78" s="559"/>
      <c r="H78" s="559"/>
      <c r="I78" s="559"/>
      <c r="J78" s="559"/>
      <c r="K78" s="559"/>
    </row>
    <row r="79" spans="1:23" ht="45" customHeight="1" x14ac:dyDescent="0.3">
      <c r="A79" s="621" t="s">
        <v>493</v>
      </c>
      <c r="B79" s="621"/>
      <c r="C79" s="621"/>
      <c r="D79" s="621"/>
      <c r="E79" s="621"/>
      <c r="F79" s="621"/>
      <c r="G79" s="621"/>
      <c r="H79" s="621"/>
      <c r="I79" s="621"/>
      <c r="J79" s="621"/>
      <c r="K79" s="621"/>
      <c r="L79" s="82"/>
      <c r="M79" s="82"/>
      <c r="N79" s="82"/>
      <c r="O79" s="82"/>
      <c r="P79" s="82"/>
      <c r="Q79" s="82"/>
      <c r="R79" s="82"/>
      <c r="S79" s="82"/>
      <c r="T79" s="82"/>
      <c r="U79" s="82"/>
      <c r="V79" s="82"/>
    </row>
    <row r="80" spans="1:23" ht="30" customHeight="1" x14ac:dyDescent="0.3">
      <c r="A80" s="621" t="s">
        <v>494</v>
      </c>
      <c r="B80" s="621"/>
      <c r="C80" s="621"/>
      <c r="D80" s="621"/>
      <c r="E80" s="621"/>
      <c r="F80" s="621"/>
      <c r="G80" s="621"/>
      <c r="H80" s="621"/>
      <c r="I80" s="621"/>
      <c r="J80" s="621"/>
      <c r="K80" s="621"/>
      <c r="L80" s="82"/>
      <c r="M80" s="82"/>
      <c r="N80" s="82"/>
      <c r="O80" s="82"/>
      <c r="P80" s="82"/>
      <c r="Q80" s="82"/>
      <c r="R80" s="82"/>
      <c r="S80" s="82"/>
      <c r="T80" s="82"/>
      <c r="U80" s="82"/>
      <c r="V80" s="82"/>
      <c r="W80" s="82"/>
    </row>
    <row r="81" spans="1:13" x14ac:dyDescent="0.3">
      <c r="A81" s="621" t="s">
        <v>495</v>
      </c>
      <c r="B81" s="621"/>
      <c r="C81" s="621"/>
      <c r="D81" s="621"/>
      <c r="E81" s="621"/>
      <c r="F81" s="621"/>
      <c r="G81" s="621"/>
      <c r="H81" s="621"/>
      <c r="I81" s="621"/>
      <c r="J81" s="621"/>
      <c r="K81" s="621"/>
      <c r="L81" s="621"/>
      <c r="M81" s="621"/>
    </row>
    <row r="82" spans="1:13" ht="26.25" customHeight="1" x14ac:dyDescent="0.3">
      <c r="A82" s="559" t="s">
        <v>502</v>
      </c>
      <c r="B82" s="559"/>
      <c r="C82" s="559"/>
      <c r="D82" s="559"/>
      <c r="E82" s="559"/>
      <c r="F82" s="559"/>
      <c r="G82" s="559"/>
      <c r="H82" s="559"/>
      <c r="I82" s="559"/>
      <c r="J82" s="559"/>
      <c r="K82" s="559"/>
    </row>
    <row r="83" spans="1:13" x14ac:dyDescent="0.3">
      <c r="A83" s="615"/>
      <c r="B83" s="615"/>
      <c r="C83" s="615"/>
      <c r="D83" s="615"/>
      <c r="E83" s="615"/>
      <c r="F83" s="615"/>
      <c r="G83" s="615"/>
      <c r="H83" s="615"/>
      <c r="I83" s="615"/>
      <c r="J83" s="615"/>
      <c r="K83" s="615"/>
      <c r="L83" s="615"/>
    </row>
    <row r="84" spans="1:13" x14ac:dyDescent="0.3">
      <c r="B84" s="219"/>
    </row>
    <row r="85" spans="1:13" x14ac:dyDescent="0.3">
      <c r="B85" s="219"/>
    </row>
    <row r="86" spans="1:13" x14ac:dyDescent="0.3">
      <c r="B86" s="219"/>
    </row>
    <row r="87" spans="1:13" x14ac:dyDescent="0.3">
      <c r="B87" s="219"/>
    </row>
    <row r="88" spans="1:13" x14ac:dyDescent="0.3">
      <c r="B88" s="219"/>
    </row>
    <row r="89" spans="1:13" x14ac:dyDescent="0.3">
      <c r="B89" s="219"/>
    </row>
    <row r="90" spans="1:13" x14ac:dyDescent="0.3">
      <c r="B90" s="219"/>
    </row>
    <row r="91" spans="1:13" x14ac:dyDescent="0.3">
      <c r="B91" s="219"/>
    </row>
    <row r="92" spans="1:13" x14ac:dyDescent="0.3">
      <c r="B92" s="219"/>
    </row>
    <row r="93" spans="1:13" x14ac:dyDescent="0.3">
      <c r="B93" s="219"/>
    </row>
    <row r="94" spans="1:13" x14ac:dyDescent="0.3">
      <c r="B94" s="219"/>
    </row>
    <row r="95" spans="1:13" x14ac:dyDescent="0.3">
      <c r="B95" s="219"/>
    </row>
    <row r="96" spans="1:13" x14ac:dyDescent="0.3">
      <c r="B96" s="219"/>
    </row>
    <row r="97" spans="2:2" x14ac:dyDescent="0.3">
      <c r="B97" s="219"/>
    </row>
    <row r="98" spans="2:2" x14ac:dyDescent="0.3">
      <c r="B98" s="219"/>
    </row>
    <row r="99" spans="2:2" x14ac:dyDescent="0.3">
      <c r="B99" s="219"/>
    </row>
    <row r="100" spans="2:2" x14ac:dyDescent="0.3">
      <c r="B100" s="219"/>
    </row>
  </sheetData>
  <mergeCells count="12">
    <mergeCell ref="A82:K82"/>
    <mergeCell ref="A83:L83"/>
    <mergeCell ref="A77:K77"/>
    <mergeCell ref="A78:K78"/>
    <mergeCell ref="A79:K79"/>
    <mergeCell ref="A80:K80"/>
    <mergeCell ref="A81:M81"/>
    <mergeCell ref="A2:A3"/>
    <mergeCell ref="A1:K1"/>
    <mergeCell ref="B2:G2"/>
    <mergeCell ref="K2:K3"/>
    <mergeCell ref="H2:J2"/>
  </mergeCells>
  <pageMargins left="0.70866141732283472" right="0.70866141732283472" top="0.74803149606299213" bottom="0.74803149606299213" header="0.31496062992125984" footer="0.31496062992125984"/>
  <pageSetup paperSize="9" scale="55" orientation="landscape"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23"/>
  <dimension ref="A1:H28"/>
  <sheetViews>
    <sheetView zoomScaleNormal="100" workbookViewId="0">
      <selection activeCell="O24" sqref="O24"/>
    </sheetView>
  </sheetViews>
  <sheetFormatPr defaultColWidth="9.21875" defaultRowHeight="13.8" x14ac:dyDescent="0.3"/>
  <cols>
    <col min="1" max="1" width="32.77734375" style="2" customWidth="1"/>
    <col min="2" max="2" width="7.44140625" style="1" customWidth="1"/>
    <col min="3" max="3" width="10.77734375" style="1" customWidth="1"/>
    <col min="4" max="4" width="16.77734375" style="1" customWidth="1"/>
    <col min="5" max="5" width="14.5546875" style="1" customWidth="1"/>
    <col min="6" max="16384" width="9.21875" style="1"/>
  </cols>
  <sheetData>
    <row r="1" spans="1:5" ht="18" x14ac:dyDescent="0.3">
      <c r="A1" s="573" t="s">
        <v>443</v>
      </c>
      <c r="B1" s="574"/>
      <c r="C1" s="574"/>
      <c r="D1" s="574"/>
      <c r="E1" s="575"/>
    </row>
    <row r="2" spans="1:5" s="4" customFormat="1" x14ac:dyDescent="0.3">
      <c r="A2" s="13" t="s">
        <v>715</v>
      </c>
      <c r="B2" s="666" t="s">
        <v>38</v>
      </c>
      <c r="C2" s="667"/>
      <c r="D2" s="668"/>
      <c r="E2" s="672" t="s">
        <v>426</v>
      </c>
    </row>
    <row r="3" spans="1:5" s="4" customFormat="1" x14ac:dyDescent="0.3">
      <c r="A3" s="605"/>
      <c r="B3" s="666" t="s">
        <v>108</v>
      </c>
      <c r="C3" s="668"/>
      <c r="D3" s="669" t="s">
        <v>452</v>
      </c>
      <c r="E3" s="673"/>
    </row>
    <row r="4" spans="1:5" s="4" customFormat="1" ht="55.2" x14ac:dyDescent="0.3">
      <c r="A4" s="671"/>
      <c r="B4" s="452" t="s">
        <v>75</v>
      </c>
      <c r="C4" s="452" t="s">
        <v>142</v>
      </c>
      <c r="D4" s="670"/>
      <c r="E4" s="674"/>
    </row>
    <row r="5" spans="1:5" s="5" customFormat="1" x14ac:dyDescent="0.3">
      <c r="A5" s="72" t="s">
        <v>677</v>
      </c>
      <c r="B5" s="421">
        <v>5</v>
      </c>
      <c r="C5" s="416">
        <v>5</v>
      </c>
      <c r="D5" s="416">
        <v>4</v>
      </c>
      <c r="E5" s="460">
        <v>44</v>
      </c>
    </row>
    <row r="6" spans="1:5" s="5" customFormat="1" x14ac:dyDescent="0.3">
      <c r="A6" s="27" t="s">
        <v>612</v>
      </c>
      <c r="B6" s="28">
        <v>1</v>
      </c>
      <c r="C6" s="94">
        <v>1</v>
      </c>
      <c r="D6" s="94">
        <v>2</v>
      </c>
      <c r="E6" s="453">
        <v>50</v>
      </c>
    </row>
    <row r="7" spans="1:5" s="5" customFormat="1" x14ac:dyDescent="0.3">
      <c r="A7" s="27" t="s">
        <v>98</v>
      </c>
      <c r="B7" s="28"/>
      <c r="C7" s="94"/>
      <c r="D7" s="94"/>
      <c r="E7" s="453"/>
    </row>
    <row r="8" spans="1:5" s="5" customFormat="1" x14ac:dyDescent="0.3">
      <c r="A8" s="27" t="s">
        <v>613</v>
      </c>
      <c r="B8" s="28">
        <v>4</v>
      </c>
      <c r="C8" s="94">
        <v>4</v>
      </c>
      <c r="D8" s="94">
        <v>2</v>
      </c>
      <c r="E8" s="453">
        <v>43</v>
      </c>
    </row>
    <row r="9" spans="1:5" s="5" customFormat="1" x14ac:dyDescent="0.3">
      <c r="A9" s="27" t="s">
        <v>98</v>
      </c>
      <c r="B9" s="28">
        <v>3</v>
      </c>
      <c r="C9" s="94">
        <v>3</v>
      </c>
      <c r="D9" s="94">
        <v>1</v>
      </c>
      <c r="E9" s="453">
        <v>43</v>
      </c>
    </row>
    <row r="10" spans="1:5" s="5" customFormat="1" x14ac:dyDescent="0.3">
      <c r="A10" s="72" t="s">
        <v>679</v>
      </c>
      <c r="B10" s="421">
        <v>2</v>
      </c>
      <c r="C10" s="416">
        <v>1</v>
      </c>
      <c r="D10" s="416"/>
      <c r="E10" s="460">
        <v>42</v>
      </c>
    </row>
    <row r="11" spans="1:5" s="5" customFormat="1" x14ac:dyDescent="0.3">
      <c r="A11" s="27" t="s">
        <v>612</v>
      </c>
      <c r="B11" s="28">
        <v>1</v>
      </c>
      <c r="C11" s="94">
        <v>1</v>
      </c>
      <c r="D11" s="94"/>
      <c r="E11" s="453">
        <v>43</v>
      </c>
    </row>
    <row r="12" spans="1:5" s="5" customFormat="1" x14ac:dyDescent="0.3">
      <c r="A12" s="27" t="s">
        <v>98</v>
      </c>
      <c r="B12" s="28">
        <v>1</v>
      </c>
      <c r="C12" s="94">
        <v>1</v>
      </c>
      <c r="D12" s="94"/>
      <c r="E12" s="453">
        <v>43</v>
      </c>
    </row>
    <row r="13" spans="1:5" s="5" customFormat="1" x14ac:dyDescent="0.3">
      <c r="A13" s="27" t="s">
        <v>613</v>
      </c>
      <c r="B13" s="28">
        <v>1</v>
      </c>
      <c r="C13" s="94"/>
      <c r="D13" s="94">
        <v>1</v>
      </c>
      <c r="E13" s="453">
        <v>40</v>
      </c>
    </row>
    <row r="14" spans="1:5" s="5" customFormat="1" x14ac:dyDescent="0.3">
      <c r="A14" s="27" t="s">
        <v>98</v>
      </c>
      <c r="B14" s="28"/>
      <c r="C14" s="94"/>
      <c r="D14" s="94"/>
      <c r="E14" s="453"/>
    </row>
    <row r="15" spans="1:5" x14ac:dyDescent="0.3">
      <c r="A15" s="72" t="s">
        <v>678</v>
      </c>
      <c r="B15" s="421">
        <v>2</v>
      </c>
      <c r="C15" s="416">
        <v>1</v>
      </c>
      <c r="D15" s="416"/>
      <c r="E15" s="460">
        <v>54</v>
      </c>
    </row>
    <row r="16" spans="1:5" x14ac:dyDescent="0.3">
      <c r="A16" s="27" t="s">
        <v>612</v>
      </c>
      <c r="B16" s="28">
        <v>1</v>
      </c>
      <c r="C16" s="94">
        <v>1</v>
      </c>
      <c r="D16" s="94"/>
      <c r="E16" s="453">
        <v>54</v>
      </c>
    </row>
    <row r="17" spans="1:8" x14ac:dyDescent="0.3">
      <c r="A17" s="27" t="s">
        <v>98</v>
      </c>
      <c r="B17" s="28"/>
      <c r="C17" s="94"/>
      <c r="D17" s="94"/>
      <c r="E17" s="453"/>
    </row>
    <row r="18" spans="1:8" x14ac:dyDescent="0.3">
      <c r="A18" s="27" t="s">
        <v>613</v>
      </c>
      <c r="B18" s="28">
        <v>1</v>
      </c>
      <c r="C18" s="94"/>
      <c r="D18" s="94"/>
      <c r="E18" s="453">
        <v>53</v>
      </c>
    </row>
    <row r="19" spans="1:8" x14ac:dyDescent="0.3">
      <c r="A19" s="27" t="s">
        <v>98</v>
      </c>
      <c r="B19" s="28">
        <v>1</v>
      </c>
      <c r="C19" s="94"/>
      <c r="D19" s="94"/>
      <c r="E19" s="453">
        <v>53</v>
      </c>
    </row>
    <row r="20" spans="1:8" x14ac:dyDescent="0.3">
      <c r="A20" s="72" t="s">
        <v>676</v>
      </c>
      <c r="B20" s="421">
        <v>1</v>
      </c>
      <c r="C20" s="416">
        <v>1</v>
      </c>
      <c r="D20" s="416"/>
      <c r="E20" s="460">
        <v>37</v>
      </c>
      <c r="F20" s="82"/>
      <c r="G20" s="82"/>
      <c r="H20" s="82"/>
    </row>
    <row r="21" spans="1:8" x14ac:dyDescent="0.3">
      <c r="A21" s="27" t="s">
        <v>612</v>
      </c>
      <c r="B21" s="28"/>
      <c r="C21" s="94"/>
      <c r="D21" s="94"/>
      <c r="E21" s="453"/>
      <c r="F21" s="95"/>
      <c r="G21" s="95"/>
      <c r="H21" s="95"/>
    </row>
    <row r="22" spans="1:8" x14ac:dyDescent="0.3">
      <c r="A22" s="27" t="s">
        <v>98</v>
      </c>
      <c r="B22" s="28"/>
      <c r="C22" s="94"/>
      <c r="D22" s="94"/>
      <c r="E22" s="453"/>
      <c r="F22" s="95"/>
      <c r="G22" s="95"/>
      <c r="H22" s="95"/>
    </row>
    <row r="23" spans="1:8" x14ac:dyDescent="0.3">
      <c r="A23" s="27" t="s">
        <v>613</v>
      </c>
      <c r="B23" s="28">
        <v>1</v>
      </c>
      <c r="C23" s="94">
        <v>1</v>
      </c>
      <c r="D23" s="94"/>
      <c r="E23" s="453">
        <v>37</v>
      </c>
    </row>
    <row r="24" spans="1:8" x14ac:dyDescent="0.3">
      <c r="A24" s="27" t="s">
        <v>98</v>
      </c>
      <c r="B24" s="28"/>
      <c r="C24" s="94"/>
      <c r="D24" s="94"/>
      <c r="E24" s="453"/>
    </row>
    <row r="25" spans="1:8" x14ac:dyDescent="0.3">
      <c r="A25" s="25" t="s">
        <v>71</v>
      </c>
      <c r="B25" s="454">
        <f>B6+B11+B16+B21</f>
        <v>3</v>
      </c>
      <c r="C25" s="454">
        <f t="shared" ref="C25:D25" si="0">C6+C11+C16+C21</f>
        <v>3</v>
      </c>
      <c r="D25" s="454">
        <f t="shared" si="0"/>
        <v>2</v>
      </c>
      <c r="E25" s="456">
        <v>49</v>
      </c>
    </row>
    <row r="26" spans="1:8" x14ac:dyDescent="0.3">
      <c r="A26" s="13" t="s">
        <v>98</v>
      </c>
      <c r="B26" s="461">
        <v>1</v>
      </c>
      <c r="C26" s="462">
        <v>1</v>
      </c>
      <c r="D26" s="462"/>
      <c r="E26" s="453">
        <v>43</v>
      </c>
    </row>
    <row r="27" spans="1:8" x14ac:dyDescent="0.3">
      <c r="A27" s="25" t="s">
        <v>72</v>
      </c>
      <c r="B27" s="454">
        <v>7</v>
      </c>
      <c r="C27" s="455">
        <v>5</v>
      </c>
      <c r="D27" s="455">
        <v>3</v>
      </c>
      <c r="E27" s="456">
        <v>43</v>
      </c>
    </row>
    <row r="28" spans="1:8" ht="14.4" thickBot="1" x14ac:dyDescent="0.35">
      <c r="A28" s="142" t="s">
        <v>98</v>
      </c>
      <c r="B28" s="457">
        <v>4</v>
      </c>
      <c r="C28" s="458">
        <v>3</v>
      </c>
      <c r="D28" s="458">
        <v>1</v>
      </c>
      <c r="E28" s="459">
        <v>46</v>
      </c>
    </row>
  </sheetData>
  <mergeCells count="6">
    <mergeCell ref="A1:E1"/>
    <mergeCell ref="B2:D2"/>
    <mergeCell ref="B3:C3"/>
    <mergeCell ref="D3:D4"/>
    <mergeCell ref="A3:A4"/>
    <mergeCell ref="E2:E4"/>
  </mergeCells>
  <pageMargins left="0.7" right="0.7" top="0.75" bottom="0.75" header="0.3" footer="0.3"/>
  <pageSetup paperSize="9" orientation="landscape"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O16"/>
  <sheetViews>
    <sheetView workbookViewId="0">
      <selection activeCell="O24" sqref="O24"/>
    </sheetView>
  </sheetViews>
  <sheetFormatPr defaultColWidth="9.21875" defaultRowHeight="13.8" x14ac:dyDescent="0.3"/>
  <cols>
    <col min="1" max="1" width="22.77734375" style="2" customWidth="1"/>
    <col min="2" max="2" width="10.5546875" style="3" customWidth="1"/>
    <col min="3" max="3" width="11.44140625" style="1" customWidth="1"/>
    <col min="4" max="4" width="12" style="1" customWidth="1"/>
    <col min="5" max="5" width="24" style="1" customWidth="1"/>
    <col min="6" max="16384" width="9.21875" style="1"/>
  </cols>
  <sheetData>
    <row r="1" spans="1:15" ht="41.25" customHeight="1" x14ac:dyDescent="0.3">
      <c r="A1" s="675" t="s">
        <v>414</v>
      </c>
      <c r="B1" s="676"/>
      <c r="C1" s="676"/>
      <c r="D1" s="676"/>
      <c r="E1" s="677"/>
    </row>
    <row r="2" spans="1:15" s="4" customFormat="1" ht="38.25" customHeight="1" x14ac:dyDescent="0.3">
      <c r="A2" s="13" t="s">
        <v>715</v>
      </c>
      <c r="B2" s="630" t="s">
        <v>614</v>
      </c>
      <c r="C2" s="630"/>
      <c r="D2" s="70"/>
      <c r="E2" s="645" t="s">
        <v>4</v>
      </c>
    </row>
    <row r="3" spans="1:15" s="4" customFormat="1" ht="41.25" customHeight="1" x14ac:dyDescent="0.3">
      <c r="A3" s="13"/>
      <c r="B3" s="70" t="s">
        <v>4</v>
      </c>
      <c r="C3" s="6" t="s">
        <v>55</v>
      </c>
      <c r="D3" s="70" t="s">
        <v>54</v>
      </c>
      <c r="E3" s="645"/>
    </row>
    <row r="4" spans="1:15" ht="12.75" customHeight="1" x14ac:dyDescent="0.3">
      <c r="A4" s="16" t="s">
        <v>99</v>
      </c>
      <c r="B4" s="8" t="s">
        <v>661</v>
      </c>
      <c r="C4" s="9">
        <v>0</v>
      </c>
      <c r="D4" s="9">
        <v>21</v>
      </c>
      <c r="E4" s="159" t="s">
        <v>662</v>
      </c>
    </row>
    <row r="5" spans="1:15" ht="12.75" customHeight="1" x14ac:dyDescent="0.3">
      <c r="A5" s="16" t="s">
        <v>100</v>
      </c>
      <c r="B5" s="10">
        <v>0</v>
      </c>
      <c r="C5" s="9">
        <v>0</v>
      </c>
      <c r="D5" s="9">
        <v>301</v>
      </c>
      <c r="E5" s="159" t="s">
        <v>663</v>
      </c>
    </row>
    <row r="6" spans="1:15" ht="27.6" x14ac:dyDescent="0.3">
      <c r="A6" s="16" t="s">
        <v>101</v>
      </c>
      <c r="B6" s="10">
        <v>0</v>
      </c>
      <c r="C6" s="9">
        <v>0</v>
      </c>
      <c r="D6" s="9">
        <v>310</v>
      </c>
      <c r="E6" s="159" t="s">
        <v>664</v>
      </c>
    </row>
    <row r="7" spans="1:15" ht="41.4" x14ac:dyDescent="0.3">
      <c r="A7" s="16" t="s">
        <v>102</v>
      </c>
      <c r="B7" s="10">
        <v>26</v>
      </c>
      <c r="C7" s="9">
        <v>0</v>
      </c>
      <c r="D7" s="9">
        <v>587</v>
      </c>
      <c r="E7" s="159" t="s">
        <v>665</v>
      </c>
    </row>
    <row r="8" spans="1:15" ht="41.4" x14ac:dyDescent="0.3">
      <c r="A8" s="16" t="s">
        <v>103</v>
      </c>
      <c r="B8" s="10">
        <v>13</v>
      </c>
      <c r="C8" s="9">
        <v>0</v>
      </c>
      <c r="D8" s="9">
        <v>79</v>
      </c>
      <c r="E8" s="159" t="s">
        <v>666</v>
      </c>
    </row>
    <row r="9" spans="1:15" ht="14.4" thickBot="1" x14ac:dyDescent="0.35">
      <c r="A9" s="127" t="s">
        <v>116</v>
      </c>
      <c r="B9" s="473">
        <v>5914</v>
      </c>
      <c r="C9" s="474">
        <v>0</v>
      </c>
      <c r="D9" s="474">
        <v>25436</v>
      </c>
      <c r="E9" s="475">
        <v>31350</v>
      </c>
    </row>
    <row r="10" spans="1:15" x14ac:dyDescent="0.3">
      <c r="A10" s="90"/>
      <c r="B10" s="91"/>
      <c r="C10" s="92"/>
      <c r="D10" s="92"/>
      <c r="E10" s="92"/>
    </row>
    <row r="11" spans="1:15" x14ac:dyDescent="0.3">
      <c r="A11" s="621" t="s">
        <v>574</v>
      </c>
      <c r="B11" s="621"/>
      <c r="C11" s="621"/>
      <c r="D11" s="621"/>
      <c r="E11" s="621"/>
    </row>
    <row r="12" spans="1:15" ht="40.049999999999997" customHeight="1" x14ac:dyDescent="0.3">
      <c r="A12" s="559" t="s">
        <v>625</v>
      </c>
      <c r="B12" s="559"/>
      <c r="C12" s="559"/>
      <c r="D12" s="559"/>
      <c r="E12" s="559"/>
    </row>
    <row r="13" spans="1:15" ht="38.25" customHeight="1" x14ac:dyDescent="0.3">
      <c r="A13" s="559" t="s">
        <v>626</v>
      </c>
      <c r="B13" s="559"/>
      <c r="C13" s="559"/>
      <c r="D13" s="559"/>
      <c r="E13" s="559"/>
    </row>
    <row r="14" spans="1:15" ht="30.75" customHeight="1" x14ac:dyDescent="0.3">
      <c r="A14" s="621" t="s">
        <v>627</v>
      </c>
      <c r="B14" s="621"/>
      <c r="C14" s="621"/>
      <c r="D14" s="621"/>
      <c r="E14" s="621"/>
      <c r="F14" s="82"/>
      <c r="G14" s="82"/>
      <c r="H14" s="82"/>
      <c r="I14" s="82"/>
      <c r="J14" s="82"/>
      <c r="K14" s="82"/>
      <c r="L14" s="82"/>
      <c r="M14" s="82"/>
      <c r="N14" s="82"/>
      <c r="O14" s="82"/>
    </row>
    <row r="15" spans="1:15" ht="30" customHeight="1" x14ac:dyDescent="0.3">
      <c r="A15" s="621" t="s">
        <v>628</v>
      </c>
      <c r="B15" s="621"/>
      <c r="C15" s="621"/>
      <c r="D15" s="621"/>
      <c r="E15" s="621"/>
      <c r="F15" s="82"/>
      <c r="G15" s="82"/>
      <c r="H15" s="82"/>
      <c r="I15" s="82"/>
      <c r="J15" s="82"/>
      <c r="K15" s="82"/>
      <c r="L15" s="82"/>
      <c r="M15" s="82"/>
      <c r="N15" s="82"/>
      <c r="O15" s="82"/>
    </row>
    <row r="16" spans="1:15" ht="30" customHeight="1" x14ac:dyDescent="0.3">
      <c r="A16" s="553" t="s">
        <v>115</v>
      </c>
      <c r="B16" s="553"/>
      <c r="C16" s="553"/>
      <c r="D16" s="553"/>
      <c r="E16" s="553"/>
      <c r="F16" s="50"/>
    </row>
  </sheetData>
  <mergeCells count="9">
    <mergeCell ref="A14:E14"/>
    <mergeCell ref="A15:E15"/>
    <mergeCell ref="A16:E16"/>
    <mergeCell ref="A1:E1"/>
    <mergeCell ref="B2:C2"/>
    <mergeCell ref="E2:E3"/>
    <mergeCell ref="A11:E11"/>
    <mergeCell ref="A12:E12"/>
    <mergeCell ref="A13:E13"/>
  </mergeCells>
  <pageMargins left="0.7" right="0.7" top="0.75" bottom="0.75" header="0.3" footer="0.3"/>
  <pageSetup paperSize="9"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List41"/>
  <dimension ref="A1:M269"/>
  <sheetViews>
    <sheetView zoomScaleNormal="100" workbookViewId="0">
      <selection activeCell="O24" sqref="O24"/>
    </sheetView>
  </sheetViews>
  <sheetFormatPr defaultColWidth="9.21875" defaultRowHeight="13.8" x14ac:dyDescent="0.3"/>
  <cols>
    <col min="1" max="1" width="51.77734375" style="90" customWidth="1"/>
    <col min="2" max="2" width="13" style="90" bestFit="1" customWidth="1"/>
    <col min="3" max="5" width="13" style="90" customWidth="1"/>
    <col min="6" max="6" width="11.21875" style="90" customWidth="1"/>
    <col min="7" max="10" width="15.44140625" style="90" customWidth="1"/>
    <col min="11" max="16384" width="9.21875" style="92"/>
  </cols>
  <sheetData>
    <row r="1" spans="1:12" ht="42" customHeight="1" x14ac:dyDescent="0.3">
      <c r="A1" s="678" t="s">
        <v>413</v>
      </c>
      <c r="B1" s="679"/>
      <c r="C1" s="679"/>
      <c r="D1" s="679"/>
      <c r="E1" s="679"/>
      <c r="F1" s="679"/>
      <c r="G1" s="679"/>
      <c r="H1" s="679"/>
      <c r="I1" s="679"/>
      <c r="J1" s="679"/>
      <c r="K1" s="680"/>
      <c r="L1" s="275"/>
    </row>
    <row r="2" spans="1:12" s="277" customFormat="1" ht="15" customHeight="1" thickBot="1" x14ac:dyDescent="0.35">
      <c r="A2" s="276" t="s">
        <v>8</v>
      </c>
      <c r="B2" s="687" t="s">
        <v>50</v>
      </c>
      <c r="C2" s="688"/>
      <c r="D2" s="689"/>
      <c r="E2" s="690" t="s">
        <v>51</v>
      </c>
      <c r="F2" s="691"/>
      <c r="G2" s="681" t="s">
        <v>52</v>
      </c>
      <c r="H2" s="683" t="s">
        <v>53</v>
      </c>
      <c r="I2" s="681" t="s">
        <v>117</v>
      </c>
      <c r="J2" s="683" t="s">
        <v>118</v>
      </c>
      <c r="K2" s="685" t="s">
        <v>97</v>
      </c>
    </row>
    <row r="3" spans="1:12" s="277" customFormat="1" ht="38.25" customHeight="1" x14ac:dyDescent="0.3">
      <c r="A3" s="278" t="s">
        <v>73</v>
      </c>
      <c r="B3" s="313" t="s">
        <v>75</v>
      </c>
      <c r="C3" s="105" t="s">
        <v>569</v>
      </c>
      <c r="D3" s="312" t="s">
        <v>582</v>
      </c>
      <c r="E3" s="312" t="s">
        <v>582</v>
      </c>
      <c r="F3" s="315" t="s">
        <v>75</v>
      </c>
      <c r="G3" s="682"/>
      <c r="H3" s="684"/>
      <c r="I3" s="682"/>
      <c r="J3" s="684"/>
      <c r="K3" s="686"/>
    </row>
    <row r="4" spans="1:12" s="277" customFormat="1" ht="14.4" customHeight="1" x14ac:dyDescent="0.3">
      <c r="A4" s="279" t="s">
        <v>150</v>
      </c>
      <c r="B4" s="99"/>
      <c r="C4" s="100"/>
      <c r="D4" s="100"/>
      <c r="E4" s="150"/>
      <c r="F4" s="101"/>
      <c r="G4" s="102"/>
      <c r="H4" s="103"/>
      <c r="I4" s="102"/>
      <c r="J4" s="103"/>
      <c r="K4" s="104">
        <f t="shared" ref="K4:K67" si="0">SUM(B4,F4:J4)</f>
        <v>0</v>
      </c>
    </row>
    <row r="5" spans="1:12" s="277" customFormat="1" x14ac:dyDescent="0.3">
      <c r="A5" s="279" t="s">
        <v>152</v>
      </c>
      <c r="B5" s="99"/>
      <c r="C5" s="100"/>
      <c r="D5" s="100"/>
      <c r="E5" s="150"/>
      <c r="F5" s="101"/>
      <c r="G5" s="102"/>
      <c r="H5" s="103"/>
      <c r="I5" s="151"/>
      <c r="J5" s="103"/>
      <c r="K5" s="104">
        <f t="shared" si="0"/>
        <v>0</v>
      </c>
    </row>
    <row r="6" spans="1:12" s="277" customFormat="1" x14ac:dyDescent="0.3">
      <c r="A6" s="279" t="s">
        <v>153</v>
      </c>
      <c r="B6" s="99"/>
      <c r="C6" s="100"/>
      <c r="D6" s="100"/>
      <c r="E6" s="150"/>
      <c r="F6" s="101"/>
      <c r="G6" s="102"/>
      <c r="H6" s="103"/>
      <c r="I6" s="151"/>
      <c r="J6" s="103"/>
      <c r="K6" s="104">
        <f t="shared" si="0"/>
        <v>0</v>
      </c>
    </row>
    <row r="7" spans="1:12" s="277" customFormat="1" x14ac:dyDescent="0.3">
      <c r="A7" s="279" t="s">
        <v>68</v>
      </c>
      <c r="B7" s="99"/>
      <c r="C7" s="100"/>
      <c r="D7" s="100"/>
      <c r="E7" s="150"/>
      <c r="F7" s="101"/>
      <c r="G7" s="102"/>
      <c r="H7" s="103"/>
      <c r="I7" s="151"/>
      <c r="J7" s="103"/>
      <c r="K7" s="104">
        <f t="shared" si="0"/>
        <v>0</v>
      </c>
    </row>
    <row r="8" spans="1:12" s="277" customFormat="1" x14ac:dyDescent="0.3">
      <c r="A8" s="279" t="s">
        <v>155</v>
      </c>
      <c r="B8" s="99"/>
      <c r="C8" s="100"/>
      <c r="D8" s="100"/>
      <c r="E8" s="150"/>
      <c r="F8" s="101"/>
      <c r="G8" s="102"/>
      <c r="H8" s="103"/>
      <c r="I8" s="151"/>
      <c r="J8" s="103"/>
      <c r="K8" s="104">
        <f t="shared" si="0"/>
        <v>0</v>
      </c>
    </row>
    <row r="9" spans="1:12" s="277" customFormat="1" x14ac:dyDescent="0.3">
      <c r="A9" s="279" t="s">
        <v>156</v>
      </c>
      <c r="B9" s="99"/>
      <c r="C9" s="100"/>
      <c r="D9" s="100"/>
      <c r="E9" s="150"/>
      <c r="F9" s="101"/>
      <c r="G9" s="102"/>
      <c r="H9" s="103"/>
      <c r="I9" s="151"/>
      <c r="J9" s="103"/>
      <c r="K9" s="104">
        <f t="shared" si="0"/>
        <v>0</v>
      </c>
    </row>
    <row r="10" spans="1:12" s="277" customFormat="1" x14ac:dyDescent="0.3">
      <c r="A10" s="279" t="s">
        <v>157</v>
      </c>
      <c r="B10" s="99"/>
      <c r="C10" s="100"/>
      <c r="D10" s="100"/>
      <c r="E10" s="150"/>
      <c r="F10" s="101"/>
      <c r="G10" s="102"/>
      <c r="H10" s="103"/>
      <c r="I10" s="151"/>
      <c r="J10" s="103"/>
      <c r="K10" s="104">
        <f t="shared" si="0"/>
        <v>0</v>
      </c>
    </row>
    <row r="11" spans="1:12" s="277" customFormat="1" x14ac:dyDescent="0.3">
      <c r="A11" s="279" t="s">
        <v>158</v>
      </c>
      <c r="B11" s="99"/>
      <c r="C11" s="100"/>
      <c r="D11" s="100"/>
      <c r="E11" s="150"/>
      <c r="F11" s="101"/>
      <c r="G11" s="102"/>
      <c r="H11" s="103"/>
      <c r="I11" s="151"/>
      <c r="J11" s="103"/>
      <c r="K11" s="104">
        <f t="shared" si="0"/>
        <v>0</v>
      </c>
    </row>
    <row r="12" spans="1:12" s="277" customFormat="1" x14ac:dyDescent="0.3">
      <c r="A12" s="279" t="s">
        <v>159</v>
      </c>
      <c r="B12" s="99"/>
      <c r="C12" s="100"/>
      <c r="D12" s="100"/>
      <c r="E12" s="150"/>
      <c r="F12" s="101"/>
      <c r="G12" s="102"/>
      <c r="H12" s="103"/>
      <c r="I12" s="151"/>
      <c r="J12" s="103"/>
      <c r="K12" s="104">
        <f t="shared" si="0"/>
        <v>0</v>
      </c>
    </row>
    <row r="13" spans="1:12" s="277" customFormat="1" x14ac:dyDescent="0.3">
      <c r="A13" s="279" t="s">
        <v>160</v>
      </c>
      <c r="B13" s="99"/>
      <c r="C13" s="100"/>
      <c r="D13" s="100"/>
      <c r="E13" s="150"/>
      <c r="F13" s="101"/>
      <c r="G13" s="102"/>
      <c r="H13" s="103"/>
      <c r="I13" s="151"/>
      <c r="J13" s="103"/>
      <c r="K13" s="104">
        <f t="shared" si="0"/>
        <v>0</v>
      </c>
    </row>
    <row r="14" spans="1:12" s="277" customFormat="1" x14ac:dyDescent="0.3">
      <c r="A14" s="279" t="s">
        <v>161</v>
      </c>
      <c r="B14" s="99"/>
      <c r="C14" s="100"/>
      <c r="D14" s="100"/>
      <c r="E14" s="150"/>
      <c r="F14" s="101"/>
      <c r="G14" s="102"/>
      <c r="H14" s="103"/>
      <c r="I14" s="151"/>
      <c r="J14" s="103"/>
      <c r="K14" s="104">
        <f t="shared" si="0"/>
        <v>0</v>
      </c>
    </row>
    <row r="15" spans="1:12" s="277" customFormat="1" x14ac:dyDescent="0.3">
      <c r="A15" s="279" t="s">
        <v>162</v>
      </c>
      <c r="B15" s="99"/>
      <c r="C15" s="100"/>
      <c r="D15" s="100"/>
      <c r="E15" s="150"/>
      <c r="F15" s="101"/>
      <c r="G15" s="102"/>
      <c r="H15" s="103"/>
      <c r="I15" s="151"/>
      <c r="J15" s="103"/>
      <c r="K15" s="104">
        <f t="shared" si="0"/>
        <v>0</v>
      </c>
    </row>
    <row r="16" spans="1:12" s="277" customFormat="1" x14ac:dyDescent="0.3">
      <c r="A16" s="279" t="s">
        <v>163</v>
      </c>
      <c r="B16" s="99"/>
      <c r="C16" s="100"/>
      <c r="D16" s="100"/>
      <c r="E16" s="150"/>
      <c r="F16" s="101"/>
      <c r="G16" s="102">
        <v>1</v>
      </c>
      <c r="H16" s="103"/>
      <c r="I16" s="151"/>
      <c r="J16" s="103"/>
      <c r="K16" s="104">
        <f t="shared" si="0"/>
        <v>1</v>
      </c>
    </row>
    <row r="17" spans="1:11" s="277" customFormat="1" x14ac:dyDescent="0.3">
      <c r="A17" s="279" t="s">
        <v>164</v>
      </c>
      <c r="B17" s="99"/>
      <c r="C17" s="100"/>
      <c r="D17" s="100"/>
      <c r="E17" s="150"/>
      <c r="F17" s="101"/>
      <c r="G17" s="102"/>
      <c r="H17" s="103"/>
      <c r="I17" s="151"/>
      <c r="J17" s="103"/>
      <c r="K17" s="104">
        <f t="shared" si="0"/>
        <v>0</v>
      </c>
    </row>
    <row r="18" spans="1:11" s="277" customFormat="1" x14ac:dyDescent="0.3">
      <c r="A18" s="279" t="s">
        <v>165</v>
      </c>
      <c r="B18" s="99"/>
      <c r="C18" s="100"/>
      <c r="D18" s="100"/>
      <c r="E18" s="150"/>
      <c r="F18" s="101"/>
      <c r="G18" s="102"/>
      <c r="H18" s="103"/>
      <c r="I18" s="151"/>
      <c r="J18" s="103"/>
      <c r="K18" s="104">
        <f t="shared" si="0"/>
        <v>0</v>
      </c>
    </row>
    <row r="19" spans="1:11" s="277" customFormat="1" x14ac:dyDescent="0.3">
      <c r="A19" s="279" t="s">
        <v>215</v>
      </c>
      <c r="B19" s="99"/>
      <c r="C19" s="100"/>
      <c r="D19" s="100"/>
      <c r="E19" s="150"/>
      <c r="F19" s="101"/>
      <c r="G19" s="102"/>
      <c r="H19" s="103"/>
      <c r="I19" s="151"/>
      <c r="J19" s="103"/>
      <c r="K19" s="104">
        <f t="shared" si="0"/>
        <v>0</v>
      </c>
    </row>
    <row r="20" spans="1:11" s="277" customFormat="1" x14ac:dyDescent="0.3">
      <c r="A20" s="279" t="s">
        <v>236</v>
      </c>
      <c r="B20" s="99"/>
      <c r="C20" s="100"/>
      <c r="D20" s="100"/>
      <c r="E20" s="150"/>
      <c r="F20" s="101"/>
      <c r="G20" s="102"/>
      <c r="H20" s="103"/>
      <c r="I20" s="151"/>
      <c r="J20" s="103"/>
      <c r="K20" s="104">
        <f t="shared" si="0"/>
        <v>0</v>
      </c>
    </row>
    <row r="21" spans="1:11" s="277" customFormat="1" x14ac:dyDescent="0.3">
      <c r="A21" s="279" t="s">
        <v>167</v>
      </c>
      <c r="B21" s="99"/>
      <c r="C21" s="100"/>
      <c r="D21" s="100"/>
      <c r="E21" s="150"/>
      <c r="F21" s="101"/>
      <c r="G21" s="102"/>
      <c r="H21" s="103"/>
      <c r="I21" s="151"/>
      <c r="J21" s="103"/>
      <c r="K21" s="104">
        <f t="shared" si="0"/>
        <v>0</v>
      </c>
    </row>
    <row r="22" spans="1:11" s="277" customFormat="1" x14ac:dyDescent="0.3">
      <c r="A22" s="279" t="s">
        <v>168</v>
      </c>
      <c r="B22" s="99"/>
      <c r="C22" s="100"/>
      <c r="D22" s="100"/>
      <c r="E22" s="150"/>
      <c r="F22" s="101"/>
      <c r="G22" s="102"/>
      <c r="H22" s="103"/>
      <c r="I22" s="151"/>
      <c r="J22" s="103"/>
      <c r="K22" s="104">
        <f t="shared" si="0"/>
        <v>0</v>
      </c>
    </row>
    <row r="23" spans="1:11" s="277" customFormat="1" x14ac:dyDescent="0.3">
      <c r="A23" s="279" t="s">
        <v>169</v>
      </c>
      <c r="B23" s="99">
        <v>12</v>
      </c>
      <c r="C23" s="100"/>
      <c r="D23" s="100"/>
      <c r="E23" s="150"/>
      <c r="F23" s="101">
        <v>1</v>
      </c>
      <c r="G23" s="102">
        <v>6</v>
      </c>
      <c r="H23" s="103"/>
      <c r="I23" s="151">
        <v>1</v>
      </c>
      <c r="J23" s="103">
        <v>2</v>
      </c>
      <c r="K23" s="104">
        <f t="shared" si="0"/>
        <v>22</v>
      </c>
    </row>
    <row r="24" spans="1:11" s="277" customFormat="1" x14ac:dyDescent="0.3">
      <c r="A24" s="279" t="s">
        <v>170</v>
      </c>
      <c r="B24" s="99"/>
      <c r="C24" s="100"/>
      <c r="D24" s="100"/>
      <c r="E24" s="150"/>
      <c r="F24" s="101"/>
      <c r="G24" s="102"/>
      <c r="H24" s="103"/>
      <c r="I24" s="151"/>
      <c r="J24" s="103"/>
      <c r="K24" s="104">
        <f t="shared" si="0"/>
        <v>0</v>
      </c>
    </row>
    <row r="25" spans="1:11" s="277" customFormat="1" x14ac:dyDescent="0.3">
      <c r="A25" s="279" t="s">
        <v>171</v>
      </c>
      <c r="B25" s="99"/>
      <c r="C25" s="100"/>
      <c r="D25" s="100"/>
      <c r="E25" s="150"/>
      <c r="F25" s="101"/>
      <c r="G25" s="102"/>
      <c r="H25" s="103"/>
      <c r="I25" s="151"/>
      <c r="J25" s="103"/>
      <c r="K25" s="104">
        <f t="shared" si="0"/>
        <v>0</v>
      </c>
    </row>
    <row r="26" spans="1:11" s="277" customFormat="1" x14ac:dyDescent="0.3">
      <c r="A26" s="279" t="s">
        <v>172</v>
      </c>
      <c r="B26" s="99"/>
      <c r="C26" s="100"/>
      <c r="D26" s="100"/>
      <c r="E26" s="150"/>
      <c r="F26" s="101"/>
      <c r="G26" s="102"/>
      <c r="H26" s="103"/>
      <c r="I26" s="151"/>
      <c r="J26" s="103"/>
      <c r="K26" s="104">
        <f t="shared" si="0"/>
        <v>0</v>
      </c>
    </row>
    <row r="27" spans="1:11" s="277" customFormat="1" x14ac:dyDescent="0.3">
      <c r="A27" s="279" t="s">
        <v>173</v>
      </c>
      <c r="B27" s="99"/>
      <c r="C27" s="100"/>
      <c r="D27" s="100"/>
      <c r="E27" s="150"/>
      <c r="F27" s="101"/>
      <c r="G27" s="102"/>
      <c r="H27" s="103"/>
      <c r="I27" s="151"/>
      <c r="J27" s="103"/>
      <c r="K27" s="104">
        <f t="shared" si="0"/>
        <v>0</v>
      </c>
    </row>
    <row r="28" spans="1:11" s="277" customFormat="1" x14ac:dyDescent="0.3">
      <c r="A28" s="279" t="s">
        <v>174</v>
      </c>
      <c r="B28" s="99"/>
      <c r="C28" s="100"/>
      <c r="D28" s="100"/>
      <c r="E28" s="150"/>
      <c r="F28" s="101"/>
      <c r="G28" s="102"/>
      <c r="H28" s="103"/>
      <c r="I28" s="151"/>
      <c r="J28" s="103"/>
      <c r="K28" s="104">
        <f t="shared" si="0"/>
        <v>0</v>
      </c>
    </row>
    <row r="29" spans="1:11" s="277" customFormat="1" x14ac:dyDescent="0.3">
      <c r="A29" s="279" t="s">
        <v>382</v>
      </c>
      <c r="B29" s="99"/>
      <c r="C29" s="100"/>
      <c r="D29" s="100"/>
      <c r="E29" s="150"/>
      <c r="F29" s="101"/>
      <c r="G29" s="102"/>
      <c r="H29" s="103"/>
      <c r="I29" s="151"/>
      <c r="J29" s="103"/>
      <c r="K29" s="104">
        <f t="shared" si="0"/>
        <v>0</v>
      </c>
    </row>
    <row r="30" spans="1:11" s="277" customFormat="1" x14ac:dyDescent="0.3">
      <c r="A30" s="279" t="s">
        <v>176</v>
      </c>
      <c r="B30" s="99"/>
      <c r="C30" s="100"/>
      <c r="D30" s="100"/>
      <c r="E30" s="150"/>
      <c r="F30" s="101"/>
      <c r="G30" s="102"/>
      <c r="H30" s="103"/>
      <c r="I30" s="151"/>
      <c r="J30" s="103"/>
      <c r="K30" s="104">
        <f t="shared" si="0"/>
        <v>0</v>
      </c>
    </row>
    <row r="31" spans="1:11" s="277" customFormat="1" x14ac:dyDescent="0.3">
      <c r="A31" s="279" t="s">
        <v>177</v>
      </c>
      <c r="B31" s="99"/>
      <c r="C31" s="100"/>
      <c r="D31" s="100"/>
      <c r="E31" s="150"/>
      <c r="F31" s="101"/>
      <c r="G31" s="102"/>
      <c r="H31" s="103"/>
      <c r="I31" s="151"/>
      <c r="J31" s="103"/>
      <c r="K31" s="104">
        <f t="shared" si="0"/>
        <v>0</v>
      </c>
    </row>
    <row r="32" spans="1:11" s="277" customFormat="1" x14ac:dyDescent="0.3">
      <c r="A32" s="279" t="s">
        <v>178</v>
      </c>
      <c r="B32" s="99"/>
      <c r="C32" s="100"/>
      <c r="D32" s="100"/>
      <c r="E32" s="150"/>
      <c r="F32" s="101"/>
      <c r="G32" s="102"/>
      <c r="H32" s="103"/>
      <c r="I32" s="151"/>
      <c r="J32" s="103"/>
      <c r="K32" s="104">
        <f t="shared" si="0"/>
        <v>0</v>
      </c>
    </row>
    <row r="33" spans="1:11" s="277" customFormat="1" x14ac:dyDescent="0.3">
      <c r="A33" s="279" t="s">
        <v>179</v>
      </c>
      <c r="B33" s="99"/>
      <c r="C33" s="100"/>
      <c r="D33" s="100"/>
      <c r="E33" s="150"/>
      <c r="F33" s="101"/>
      <c r="G33" s="102"/>
      <c r="H33" s="103"/>
      <c r="I33" s="151"/>
      <c r="J33" s="103"/>
      <c r="K33" s="104">
        <f t="shared" si="0"/>
        <v>0</v>
      </c>
    </row>
    <row r="34" spans="1:11" s="277" customFormat="1" x14ac:dyDescent="0.3">
      <c r="A34" s="279" t="s">
        <v>180</v>
      </c>
      <c r="B34" s="99">
        <v>1</v>
      </c>
      <c r="C34" s="100"/>
      <c r="D34" s="100"/>
      <c r="E34" s="150"/>
      <c r="F34" s="101"/>
      <c r="G34" s="102"/>
      <c r="H34" s="103"/>
      <c r="I34" s="151"/>
      <c r="J34" s="103"/>
      <c r="K34" s="104">
        <f t="shared" si="0"/>
        <v>1</v>
      </c>
    </row>
    <row r="35" spans="1:11" s="277" customFormat="1" x14ac:dyDescent="0.3">
      <c r="A35" s="279" t="s">
        <v>182</v>
      </c>
      <c r="B35" s="99"/>
      <c r="C35" s="100"/>
      <c r="D35" s="100"/>
      <c r="E35" s="150"/>
      <c r="F35" s="101"/>
      <c r="G35" s="102"/>
      <c r="H35" s="103"/>
      <c r="I35" s="151"/>
      <c r="J35" s="103"/>
      <c r="K35" s="104">
        <f t="shared" si="0"/>
        <v>0</v>
      </c>
    </row>
    <row r="36" spans="1:11" s="277" customFormat="1" x14ac:dyDescent="0.3">
      <c r="A36" s="279" t="s">
        <v>181</v>
      </c>
      <c r="B36" s="99"/>
      <c r="C36" s="100"/>
      <c r="D36" s="100"/>
      <c r="E36" s="150"/>
      <c r="F36" s="101"/>
      <c r="G36" s="102"/>
      <c r="H36" s="103"/>
      <c r="I36" s="151"/>
      <c r="J36" s="103"/>
      <c r="K36" s="104">
        <f t="shared" si="0"/>
        <v>0</v>
      </c>
    </row>
    <row r="37" spans="1:11" s="277" customFormat="1" x14ac:dyDescent="0.3">
      <c r="A37" s="279" t="s">
        <v>184</v>
      </c>
      <c r="B37" s="99"/>
      <c r="C37" s="100"/>
      <c r="D37" s="100"/>
      <c r="E37" s="150"/>
      <c r="F37" s="101">
        <v>2</v>
      </c>
      <c r="G37" s="102">
        <v>2</v>
      </c>
      <c r="H37" s="103">
        <v>1</v>
      </c>
      <c r="I37" s="151"/>
      <c r="J37" s="103"/>
      <c r="K37" s="104">
        <f t="shared" si="0"/>
        <v>5</v>
      </c>
    </row>
    <row r="38" spans="1:11" s="277" customFormat="1" x14ac:dyDescent="0.3">
      <c r="A38" s="279" t="s">
        <v>185</v>
      </c>
      <c r="B38" s="99"/>
      <c r="C38" s="100"/>
      <c r="D38" s="100"/>
      <c r="E38" s="150"/>
      <c r="F38" s="101"/>
      <c r="G38" s="102"/>
      <c r="H38" s="103"/>
      <c r="I38" s="151"/>
      <c r="J38" s="103"/>
      <c r="K38" s="104">
        <f t="shared" si="0"/>
        <v>0</v>
      </c>
    </row>
    <row r="39" spans="1:11" s="277" customFormat="1" x14ac:dyDescent="0.3">
      <c r="A39" s="279" t="s">
        <v>186</v>
      </c>
      <c r="B39" s="99"/>
      <c r="C39" s="100"/>
      <c r="D39" s="100"/>
      <c r="E39" s="150"/>
      <c r="F39" s="101"/>
      <c r="G39" s="102"/>
      <c r="H39" s="103"/>
      <c r="I39" s="151"/>
      <c r="J39" s="103"/>
      <c r="K39" s="104">
        <f t="shared" si="0"/>
        <v>0</v>
      </c>
    </row>
    <row r="40" spans="1:11" s="277" customFormat="1" x14ac:dyDescent="0.3">
      <c r="A40" s="279" t="s">
        <v>187</v>
      </c>
      <c r="B40" s="99"/>
      <c r="C40" s="100"/>
      <c r="D40" s="100"/>
      <c r="E40" s="150"/>
      <c r="F40" s="101"/>
      <c r="G40" s="102"/>
      <c r="H40" s="103"/>
      <c r="I40" s="151"/>
      <c r="J40" s="103"/>
      <c r="K40" s="104">
        <f t="shared" si="0"/>
        <v>0</v>
      </c>
    </row>
    <row r="41" spans="1:11" s="277" customFormat="1" x14ac:dyDescent="0.3">
      <c r="A41" s="279" t="s">
        <v>188</v>
      </c>
      <c r="B41" s="99"/>
      <c r="C41" s="100"/>
      <c r="D41" s="100"/>
      <c r="E41" s="150"/>
      <c r="F41" s="101"/>
      <c r="G41" s="102"/>
      <c r="H41" s="103"/>
      <c r="I41" s="151"/>
      <c r="J41" s="103"/>
      <c r="K41" s="104">
        <f t="shared" si="0"/>
        <v>0</v>
      </c>
    </row>
    <row r="42" spans="1:11" s="277" customFormat="1" x14ac:dyDescent="0.3">
      <c r="A42" s="279" t="s">
        <v>189</v>
      </c>
      <c r="B42" s="99"/>
      <c r="C42" s="100"/>
      <c r="D42" s="100"/>
      <c r="E42" s="150"/>
      <c r="F42" s="101"/>
      <c r="G42" s="102"/>
      <c r="H42" s="103"/>
      <c r="I42" s="151"/>
      <c r="J42" s="103"/>
      <c r="K42" s="104">
        <f t="shared" si="0"/>
        <v>0</v>
      </c>
    </row>
    <row r="43" spans="1:11" s="277" customFormat="1" x14ac:dyDescent="0.3">
      <c r="A43" s="279" t="s">
        <v>436</v>
      </c>
      <c r="B43" s="99"/>
      <c r="C43" s="100"/>
      <c r="D43" s="100"/>
      <c r="E43" s="150"/>
      <c r="F43" s="101"/>
      <c r="G43" s="102"/>
      <c r="H43" s="103"/>
      <c r="I43" s="151"/>
      <c r="J43" s="103"/>
      <c r="K43" s="104">
        <f t="shared" si="0"/>
        <v>0</v>
      </c>
    </row>
    <row r="44" spans="1:11" s="277" customFormat="1" x14ac:dyDescent="0.3">
      <c r="A44" s="279" t="s">
        <v>190</v>
      </c>
      <c r="B44" s="99"/>
      <c r="C44" s="100"/>
      <c r="D44" s="100"/>
      <c r="E44" s="150"/>
      <c r="F44" s="101"/>
      <c r="G44" s="102"/>
      <c r="H44" s="103"/>
      <c r="I44" s="151"/>
      <c r="J44" s="103"/>
      <c r="K44" s="104">
        <f t="shared" si="0"/>
        <v>0</v>
      </c>
    </row>
    <row r="45" spans="1:11" s="277" customFormat="1" x14ac:dyDescent="0.3">
      <c r="A45" s="279" t="s">
        <v>364</v>
      </c>
      <c r="B45" s="99"/>
      <c r="C45" s="100"/>
      <c r="D45" s="100"/>
      <c r="E45" s="150"/>
      <c r="F45" s="101">
        <v>27</v>
      </c>
      <c r="G45" s="102">
        <v>1</v>
      </c>
      <c r="H45" s="103">
        <v>1</v>
      </c>
      <c r="I45" s="151"/>
      <c r="J45" s="103"/>
      <c r="K45" s="104">
        <f t="shared" si="0"/>
        <v>29</v>
      </c>
    </row>
    <row r="46" spans="1:11" s="277" customFormat="1" x14ac:dyDescent="0.3">
      <c r="A46" s="279" t="s">
        <v>191</v>
      </c>
      <c r="B46" s="99">
        <v>5</v>
      </c>
      <c r="C46" s="100"/>
      <c r="D46" s="100"/>
      <c r="E46" s="150"/>
      <c r="F46" s="101"/>
      <c r="G46" s="102">
        <v>2</v>
      </c>
      <c r="H46" s="103"/>
      <c r="I46" s="151"/>
      <c r="J46" s="103"/>
      <c r="K46" s="104">
        <f t="shared" si="0"/>
        <v>7</v>
      </c>
    </row>
    <row r="47" spans="1:11" s="277" customFormat="1" x14ac:dyDescent="0.3">
      <c r="A47" s="279" t="s">
        <v>351</v>
      </c>
      <c r="B47" s="99"/>
      <c r="C47" s="100"/>
      <c r="D47" s="100"/>
      <c r="E47" s="150"/>
      <c r="F47" s="101"/>
      <c r="G47" s="102"/>
      <c r="H47" s="103"/>
      <c r="I47" s="151"/>
      <c r="J47" s="103"/>
      <c r="K47" s="104">
        <f t="shared" si="0"/>
        <v>0</v>
      </c>
    </row>
    <row r="48" spans="1:11" s="277" customFormat="1" x14ac:dyDescent="0.3">
      <c r="A48" s="279" t="s">
        <v>384</v>
      </c>
      <c r="B48" s="99"/>
      <c r="C48" s="100"/>
      <c r="D48" s="100"/>
      <c r="E48" s="150"/>
      <c r="F48" s="101"/>
      <c r="G48" s="102"/>
      <c r="H48" s="103"/>
      <c r="I48" s="151"/>
      <c r="J48" s="103"/>
      <c r="K48" s="104">
        <f t="shared" si="0"/>
        <v>0</v>
      </c>
    </row>
    <row r="49" spans="1:11" s="277" customFormat="1" x14ac:dyDescent="0.3">
      <c r="A49" s="279" t="s">
        <v>505</v>
      </c>
      <c r="B49" s="99"/>
      <c r="C49" s="100"/>
      <c r="D49" s="100"/>
      <c r="E49" s="150"/>
      <c r="F49" s="101"/>
      <c r="G49" s="102"/>
      <c r="H49" s="103"/>
      <c r="I49" s="151"/>
      <c r="J49" s="103"/>
      <c r="K49" s="104">
        <f t="shared" si="0"/>
        <v>0</v>
      </c>
    </row>
    <row r="50" spans="1:11" s="277" customFormat="1" x14ac:dyDescent="0.3">
      <c r="A50" s="279" t="s">
        <v>192</v>
      </c>
      <c r="B50" s="99"/>
      <c r="C50" s="100"/>
      <c r="D50" s="100"/>
      <c r="E50" s="150"/>
      <c r="F50" s="101"/>
      <c r="G50" s="102"/>
      <c r="H50" s="103"/>
      <c r="I50" s="151"/>
      <c r="J50" s="103"/>
      <c r="K50" s="104">
        <f t="shared" si="0"/>
        <v>0</v>
      </c>
    </row>
    <row r="51" spans="1:11" s="277" customFormat="1" x14ac:dyDescent="0.3">
      <c r="A51" s="279" t="s">
        <v>193</v>
      </c>
      <c r="B51" s="99"/>
      <c r="C51" s="100"/>
      <c r="D51" s="100"/>
      <c r="E51" s="150"/>
      <c r="F51" s="101"/>
      <c r="G51" s="102"/>
      <c r="H51" s="103"/>
      <c r="I51" s="151"/>
      <c r="J51" s="103"/>
      <c r="K51" s="104">
        <f t="shared" si="0"/>
        <v>0</v>
      </c>
    </row>
    <row r="52" spans="1:11" s="277" customFormat="1" x14ac:dyDescent="0.3">
      <c r="A52" s="279" t="s">
        <v>194</v>
      </c>
      <c r="B52" s="99"/>
      <c r="C52" s="100"/>
      <c r="D52" s="100"/>
      <c r="E52" s="150"/>
      <c r="F52" s="101"/>
      <c r="G52" s="102"/>
      <c r="H52" s="103"/>
      <c r="I52" s="151"/>
      <c r="J52" s="103"/>
      <c r="K52" s="104">
        <f t="shared" si="0"/>
        <v>0</v>
      </c>
    </row>
    <row r="53" spans="1:11" s="277" customFormat="1" x14ac:dyDescent="0.3">
      <c r="A53" s="279" t="s">
        <v>195</v>
      </c>
      <c r="B53" s="99"/>
      <c r="C53" s="100"/>
      <c r="D53" s="100"/>
      <c r="E53" s="150"/>
      <c r="F53" s="101"/>
      <c r="G53" s="102"/>
      <c r="H53" s="103"/>
      <c r="I53" s="151"/>
      <c r="J53" s="103"/>
      <c r="K53" s="104">
        <f t="shared" si="0"/>
        <v>0</v>
      </c>
    </row>
    <row r="54" spans="1:11" s="277" customFormat="1" x14ac:dyDescent="0.3">
      <c r="A54" s="279" t="s">
        <v>196</v>
      </c>
      <c r="B54" s="99"/>
      <c r="C54" s="100"/>
      <c r="D54" s="100"/>
      <c r="E54" s="150"/>
      <c r="F54" s="101"/>
      <c r="G54" s="102"/>
      <c r="H54" s="103"/>
      <c r="I54" s="151"/>
      <c r="J54" s="103"/>
      <c r="K54" s="104">
        <f t="shared" si="0"/>
        <v>0</v>
      </c>
    </row>
    <row r="55" spans="1:11" s="277" customFormat="1" x14ac:dyDescent="0.3">
      <c r="A55" s="279" t="s">
        <v>198</v>
      </c>
      <c r="B55" s="99">
        <v>8</v>
      </c>
      <c r="C55" s="100"/>
      <c r="D55" s="100"/>
      <c r="E55" s="150"/>
      <c r="F55" s="101">
        <v>1</v>
      </c>
      <c r="G55" s="102"/>
      <c r="H55" s="103"/>
      <c r="I55" s="151">
        <v>1</v>
      </c>
      <c r="J55" s="103"/>
      <c r="K55" s="104">
        <f t="shared" si="0"/>
        <v>10</v>
      </c>
    </row>
    <row r="56" spans="1:11" s="277" customFormat="1" x14ac:dyDescent="0.3">
      <c r="A56" s="279" t="s">
        <v>199</v>
      </c>
      <c r="B56" s="99"/>
      <c r="C56" s="100"/>
      <c r="D56" s="100"/>
      <c r="E56" s="150"/>
      <c r="F56" s="101">
        <v>2</v>
      </c>
      <c r="G56" s="102"/>
      <c r="H56" s="103"/>
      <c r="I56" s="151"/>
      <c r="J56" s="103"/>
      <c r="K56" s="104">
        <f t="shared" si="0"/>
        <v>2</v>
      </c>
    </row>
    <row r="57" spans="1:11" s="277" customFormat="1" x14ac:dyDescent="0.3">
      <c r="A57" s="279" t="s">
        <v>200</v>
      </c>
      <c r="B57" s="99"/>
      <c r="C57" s="100"/>
      <c r="D57" s="100"/>
      <c r="E57" s="150"/>
      <c r="F57" s="101"/>
      <c r="G57" s="102"/>
      <c r="H57" s="103"/>
      <c r="I57" s="151"/>
      <c r="J57" s="103"/>
      <c r="K57" s="104">
        <f t="shared" si="0"/>
        <v>0</v>
      </c>
    </row>
    <row r="58" spans="1:11" s="277" customFormat="1" x14ac:dyDescent="0.3">
      <c r="A58" s="279" t="s">
        <v>507</v>
      </c>
      <c r="B58" s="99"/>
      <c r="C58" s="100"/>
      <c r="D58" s="100"/>
      <c r="E58" s="150"/>
      <c r="F58" s="101"/>
      <c r="G58" s="102"/>
      <c r="H58" s="103"/>
      <c r="I58" s="151"/>
      <c r="J58" s="103"/>
      <c r="K58" s="104">
        <f t="shared" si="0"/>
        <v>0</v>
      </c>
    </row>
    <row r="59" spans="1:11" s="277" customFormat="1" x14ac:dyDescent="0.3">
      <c r="A59" s="279" t="s">
        <v>348</v>
      </c>
      <c r="B59" s="99"/>
      <c r="C59" s="100"/>
      <c r="D59" s="100"/>
      <c r="E59" s="150"/>
      <c r="F59" s="101"/>
      <c r="G59" s="102"/>
      <c r="H59" s="103"/>
      <c r="I59" s="151"/>
      <c r="J59" s="103"/>
      <c r="K59" s="104">
        <f t="shared" si="0"/>
        <v>0</v>
      </c>
    </row>
    <row r="60" spans="1:11" s="277" customFormat="1" x14ac:dyDescent="0.3">
      <c r="A60" s="279" t="s">
        <v>286</v>
      </c>
      <c r="B60" s="99"/>
      <c r="C60" s="100"/>
      <c r="D60" s="100"/>
      <c r="E60" s="150"/>
      <c r="F60" s="101"/>
      <c r="G60" s="102"/>
      <c r="H60" s="103"/>
      <c r="I60" s="151"/>
      <c r="J60" s="103"/>
      <c r="K60" s="104">
        <f t="shared" si="0"/>
        <v>0</v>
      </c>
    </row>
    <row r="61" spans="1:11" s="277" customFormat="1" x14ac:dyDescent="0.3">
      <c r="A61" s="279" t="s">
        <v>201</v>
      </c>
      <c r="B61" s="99"/>
      <c r="C61" s="100"/>
      <c r="D61" s="100"/>
      <c r="E61" s="150"/>
      <c r="F61" s="101"/>
      <c r="G61" s="102"/>
      <c r="H61" s="103"/>
      <c r="I61" s="151"/>
      <c r="J61" s="103"/>
      <c r="K61" s="104">
        <f t="shared" si="0"/>
        <v>0</v>
      </c>
    </row>
    <row r="62" spans="1:11" s="277" customFormat="1" x14ac:dyDescent="0.3">
      <c r="A62" s="279" t="s">
        <v>202</v>
      </c>
      <c r="B62" s="99"/>
      <c r="C62" s="100"/>
      <c r="D62" s="100"/>
      <c r="E62" s="150"/>
      <c r="F62" s="101"/>
      <c r="G62" s="102">
        <v>1</v>
      </c>
      <c r="H62" s="103"/>
      <c r="I62" s="151"/>
      <c r="J62" s="103"/>
      <c r="K62" s="104">
        <f t="shared" si="0"/>
        <v>1</v>
      </c>
    </row>
    <row r="63" spans="1:11" s="277" customFormat="1" x14ac:dyDescent="0.3">
      <c r="A63" s="279" t="s">
        <v>203</v>
      </c>
      <c r="B63" s="99">
        <v>6</v>
      </c>
      <c r="C63" s="100"/>
      <c r="D63" s="100"/>
      <c r="E63" s="150"/>
      <c r="F63" s="101">
        <v>1</v>
      </c>
      <c r="G63" s="102">
        <v>5</v>
      </c>
      <c r="H63" s="103"/>
      <c r="I63" s="151">
        <v>3</v>
      </c>
      <c r="J63" s="103"/>
      <c r="K63" s="104">
        <f t="shared" si="0"/>
        <v>15</v>
      </c>
    </row>
    <row r="64" spans="1:11" s="277" customFormat="1" x14ac:dyDescent="0.3">
      <c r="A64" s="279" t="s">
        <v>508</v>
      </c>
      <c r="B64" s="99"/>
      <c r="C64" s="100"/>
      <c r="D64" s="100"/>
      <c r="E64" s="150"/>
      <c r="F64" s="101"/>
      <c r="G64" s="102"/>
      <c r="H64" s="103"/>
      <c r="I64" s="151"/>
      <c r="J64" s="103"/>
      <c r="K64" s="104">
        <f t="shared" si="0"/>
        <v>0</v>
      </c>
    </row>
    <row r="65" spans="1:11" s="277" customFormat="1" x14ac:dyDescent="0.3">
      <c r="A65" s="279" t="s">
        <v>509</v>
      </c>
      <c r="B65" s="99"/>
      <c r="C65" s="100"/>
      <c r="D65" s="100"/>
      <c r="E65" s="150"/>
      <c r="F65" s="101"/>
      <c r="G65" s="102"/>
      <c r="H65" s="103"/>
      <c r="I65" s="151"/>
      <c r="J65" s="103"/>
      <c r="K65" s="104">
        <f t="shared" si="0"/>
        <v>0</v>
      </c>
    </row>
    <row r="66" spans="1:11" s="277" customFormat="1" x14ac:dyDescent="0.3">
      <c r="A66" s="279" t="s">
        <v>205</v>
      </c>
      <c r="B66" s="99"/>
      <c r="C66" s="100"/>
      <c r="D66" s="100"/>
      <c r="E66" s="150"/>
      <c r="F66" s="101"/>
      <c r="G66" s="102"/>
      <c r="H66" s="103"/>
      <c r="I66" s="151"/>
      <c r="J66" s="103"/>
      <c r="K66" s="104">
        <f t="shared" si="0"/>
        <v>0</v>
      </c>
    </row>
    <row r="67" spans="1:11" s="277" customFormat="1" x14ac:dyDescent="0.3">
      <c r="A67" s="279" t="s">
        <v>204</v>
      </c>
      <c r="B67" s="99">
        <v>10</v>
      </c>
      <c r="C67" s="100">
        <v>1</v>
      </c>
      <c r="D67" s="100"/>
      <c r="E67" s="150"/>
      <c r="F67" s="101">
        <v>39</v>
      </c>
      <c r="G67" s="102">
        <v>10</v>
      </c>
      <c r="H67" s="103"/>
      <c r="I67" s="151">
        <v>3</v>
      </c>
      <c r="J67" s="103"/>
      <c r="K67" s="104">
        <f t="shared" si="0"/>
        <v>62</v>
      </c>
    </row>
    <row r="68" spans="1:11" s="277" customFormat="1" x14ac:dyDescent="0.3">
      <c r="A68" s="279" t="s">
        <v>206</v>
      </c>
      <c r="B68" s="99"/>
      <c r="C68" s="100"/>
      <c r="D68" s="100"/>
      <c r="E68" s="150"/>
      <c r="F68" s="101"/>
      <c r="G68" s="102"/>
      <c r="H68" s="103"/>
      <c r="I68" s="151"/>
      <c r="J68" s="103"/>
      <c r="K68" s="104">
        <f t="shared" ref="K68:K131" si="1">SUM(B68,F68:J68)</f>
        <v>0</v>
      </c>
    </row>
    <row r="69" spans="1:11" s="277" customFormat="1" x14ac:dyDescent="0.3">
      <c r="A69" s="279" t="s">
        <v>207</v>
      </c>
      <c r="B69" s="99"/>
      <c r="C69" s="100"/>
      <c r="D69" s="100"/>
      <c r="E69" s="150"/>
      <c r="F69" s="101"/>
      <c r="G69" s="102"/>
      <c r="H69" s="103"/>
      <c r="I69" s="151"/>
      <c r="J69" s="103"/>
      <c r="K69" s="104">
        <f t="shared" si="1"/>
        <v>0</v>
      </c>
    </row>
    <row r="70" spans="1:11" s="277" customFormat="1" x14ac:dyDescent="0.3">
      <c r="A70" s="279" t="s">
        <v>208</v>
      </c>
      <c r="B70" s="99"/>
      <c r="C70" s="100"/>
      <c r="D70" s="100"/>
      <c r="E70" s="150"/>
      <c r="F70" s="101"/>
      <c r="G70" s="102"/>
      <c r="H70" s="103"/>
      <c r="I70" s="151"/>
      <c r="J70" s="103"/>
      <c r="K70" s="104">
        <f t="shared" si="1"/>
        <v>0</v>
      </c>
    </row>
    <row r="71" spans="1:11" s="277" customFormat="1" x14ac:dyDescent="0.3">
      <c r="A71" s="279" t="s">
        <v>209</v>
      </c>
      <c r="B71" s="99"/>
      <c r="C71" s="100"/>
      <c r="D71" s="100"/>
      <c r="E71" s="150"/>
      <c r="F71" s="101"/>
      <c r="G71" s="102"/>
      <c r="H71" s="103"/>
      <c r="I71" s="151"/>
      <c r="J71" s="103"/>
      <c r="K71" s="104">
        <f t="shared" si="1"/>
        <v>0</v>
      </c>
    </row>
    <row r="72" spans="1:11" s="277" customFormat="1" x14ac:dyDescent="0.3">
      <c r="A72" s="279" t="s">
        <v>510</v>
      </c>
      <c r="B72" s="99"/>
      <c r="C72" s="100"/>
      <c r="D72" s="100"/>
      <c r="E72" s="150"/>
      <c r="F72" s="101"/>
      <c r="G72" s="102"/>
      <c r="H72" s="103"/>
      <c r="I72" s="151"/>
      <c r="J72" s="103"/>
      <c r="K72" s="104">
        <f t="shared" si="1"/>
        <v>0</v>
      </c>
    </row>
    <row r="73" spans="1:11" s="277" customFormat="1" x14ac:dyDescent="0.3">
      <c r="A73" s="279" t="s">
        <v>210</v>
      </c>
      <c r="B73" s="99"/>
      <c r="C73" s="100"/>
      <c r="D73" s="100"/>
      <c r="E73" s="150"/>
      <c r="F73" s="101"/>
      <c r="G73" s="102"/>
      <c r="H73" s="103"/>
      <c r="I73" s="151"/>
      <c r="J73" s="103"/>
      <c r="K73" s="104">
        <f t="shared" si="1"/>
        <v>0</v>
      </c>
    </row>
    <row r="74" spans="1:11" s="277" customFormat="1" x14ac:dyDescent="0.3">
      <c r="A74" s="279" t="s">
        <v>211</v>
      </c>
      <c r="B74" s="99"/>
      <c r="C74" s="100"/>
      <c r="D74" s="100"/>
      <c r="E74" s="150"/>
      <c r="F74" s="101">
        <v>1</v>
      </c>
      <c r="G74" s="102"/>
      <c r="H74" s="103"/>
      <c r="I74" s="151"/>
      <c r="J74" s="103"/>
      <c r="K74" s="104">
        <f t="shared" si="1"/>
        <v>1</v>
      </c>
    </row>
    <row r="75" spans="1:11" s="277" customFormat="1" x14ac:dyDescent="0.3">
      <c r="A75" s="279" t="s">
        <v>214</v>
      </c>
      <c r="B75" s="99"/>
      <c r="C75" s="100"/>
      <c r="D75" s="100"/>
      <c r="E75" s="150"/>
      <c r="F75" s="101"/>
      <c r="G75" s="102"/>
      <c r="H75" s="103"/>
      <c r="I75" s="151"/>
      <c r="J75" s="103"/>
      <c r="K75" s="104">
        <f t="shared" si="1"/>
        <v>0</v>
      </c>
    </row>
    <row r="76" spans="1:11" s="277" customFormat="1" x14ac:dyDescent="0.3">
      <c r="A76" s="279" t="s">
        <v>216</v>
      </c>
      <c r="B76" s="99"/>
      <c r="C76" s="100"/>
      <c r="D76" s="100"/>
      <c r="E76" s="150"/>
      <c r="F76" s="101"/>
      <c r="G76" s="102"/>
      <c r="H76" s="103"/>
      <c r="I76" s="151"/>
      <c r="J76" s="103"/>
      <c r="K76" s="104">
        <f t="shared" si="1"/>
        <v>0</v>
      </c>
    </row>
    <row r="77" spans="1:11" s="277" customFormat="1" x14ac:dyDescent="0.3">
      <c r="A77" s="279" t="s">
        <v>218</v>
      </c>
      <c r="B77" s="99"/>
      <c r="C77" s="100"/>
      <c r="D77" s="100"/>
      <c r="E77" s="150"/>
      <c r="F77" s="101"/>
      <c r="G77" s="102"/>
      <c r="H77" s="103"/>
      <c r="I77" s="151"/>
      <c r="J77" s="103"/>
      <c r="K77" s="104">
        <f t="shared" si="1"/>
        <v>0</v>
      </c>
    </row>
    <row r="78" spans="1:11" s="277" customFormat="1" x14ac:dyDescent="0.3">
      <c r="A78" s="279" t="s">
        <v>220</v>
      </c>
      <c r="B78" s="99"/>
      <c r="C78" s="100"/>
      <c r="D78" s="100"/>
      <c r="E78" s="150"/>
      <c r="F78" s="101"/>
      <c r="G78" s="102"/>
      <c r="H78" s="103"/>
      <c r="I78" s="151"/>
      <c r="J78" s="103"/>
      <c r="K78" s="104">
        <f t="shared" si="1"/>
        <v>0</v>
      </c>
    </row>
    <row r="79" spans="1:11" s="277" customFormat="1" x14ac:dyDescent="0.3">
      <c r="A79" s="279" t="s">
        <v>221</v>
      </c>
      <c r="B79" s="99"/>
      <c r="C79" s="100"/>
      <c r="D79" s="100"/>
      <c r="E79" s="150"/>
      <c r="F79" s="101"/>
      <c r="G79" s="102"/>
      <c r="H79" s="103"/>
      <c r="I79" s="151"/>
      <c r="J79" s="103"/>
      <c r="K79" s="104">
        <f t="shared" si="1"/>
        <v>0</v>
      </c>
    </row>
    <row r="80" spans="1:11" s="277" customFormat="1" x14ac:dyDescent="0.3">
      <c r="A80" s="279" t="s">
        <v>223</v>
      </c>
      <c r="B80" s="99"/>
      <c r="C80" s="100"/>
      <c r="D80" s="100"/>
      <c r="E80" s="150"/>
      <c r="F80" s="101"/>
      <c r="G80" s="102"/>
      <c r="H80" s="103"/>
      <c r="I80" s="151">
        <v>1</v>
      </c>
      <c r="J80" s="103"/>
      <c r="K80" s="104">
        <f t="shared" si="1"/>
        <v>1</v>
      </c>
    </row>
    <row r="81" spans="1:13" s="277" customFormat="1" x14ac:dyDescent="0.3">
      <c r="A81" s="279" t="s">
        <v>224</v>
      </c>
      <c r="B81" s="99">
        <v>4</v>
      </c>
      <c r="C81" s="100"/>
      <c r="D81" s="100"/>
      <c r="E81" s="150"/>
      <c r="F81" s="101"/>
      <c r="G81" s="102">
        <v>9</v>
      </c>
      <c r="H81" s="103">
        <v>2</v>
      </c>
      <c r="I81" s="151">
        <v>1</v>
      </c>
      <c r="J81" s="103"/>
      <c r="K81" s="104">
        <f t="shared" si="1"/>
        <v>16</v>
      </c>
    </row>
    <row r="82" spans="1:13" s="277" customFormat="1" x14ac:dyDescent="0.3">
      <c r="A82" s="279" t="s">
        <v>225</v>
      </c>
      <c r="B82" s="99"/>
      <c r="C82" s="100"/>
      <c r="D82" s="100"/>
      <c r="E82" s="150"/>
      <c r="F82" s="101"/>
      <c r="G82" s="102">
        <v>3</v>
      </c>
      <c r="H82" s="103"/>
      <c r="I82" s="151"/>
      <c r="J82" s="103"/>
      <c r="K82" s="104">
        <f t="shared" si="1"/>
        <v>3</v>
      </c>
    </row>
    <row r="83" spans="1:13" s="277" customFormat="1" x14ac:dyDescent="0.3">
      <c r="A83" s="279" t="s">
        <v>226</v>
      </c>
      <c r="B83" s="99"/>
      <c r="C83" s="100"/>
      <c r="D83" s="100"/>
      <c r="E83" s="150"/>
      <c r="F83" s="101">
        <v>1</v>
      </c>
      <c r="G83" s="102"/>
      <c r="H83" s="103"/>
      <c r="I83" s="151"/>
      <c r="J83" s="103"/>
      <c r="K83" s="104">
        <f t="shared" si="1"/>
        <v>1</v>
      </c>
    </row>
    <row r="84" spans="1:13" s="277" customFormat="1" x14ac:dyDescent="0.3">
      <c r="A84" s="279" t="s">
        <v>227</v>
      </c>
      <c r="B84" s="99">
        <v>1</v>
      </c>
      <c r="C84" s="100"/>
      <c r="D84" s="100"/>
      <c r="E84" s="150"/>
      <c r="F84" s="101"/>
      <c r="G84" s="102"/>
      <c r="H84" s="103"/>
      <c r="I84" s="151"/>
      <c r="J84" s="103"/>
      <c r="K84" s="104">
        <f t="shared" si="1"/>
        <v>1</v>
      </c>
    </row>
    <row r="85" spans="1:13" s="277" customFormat="1" x14ac:dyDescent="0.3">
      <c r="A85" s="279" t="s">
        <v>228</v>
      </c>
      <c r="B85" s="99"/>
      <c r="C85" s="100"/>
      <c r="D85" s="100"/>
      <c r="E85" s="150"/>
      <c r="F85" s="101"/>
      <c r="G85" s="102"/>
      <c r="H85" s="103"/>
      <c r="I85" s="151"/>
      <c r="J85" s="103"/>
      <c r="K85" s="104">
        <f t="shared" si="1"/>
        <v>0</v>
      </c>
    </row>
    <row r="86" spans="1:13" s="277" customFormat="1" x14ac:dyDescent="0.3">
      <c r="A86" s="279" t="s">
        <v>229</v>
      </c>
      <c r="B86" s="99">
        <v>3</v>
      </c>
      <c r="C86" s="100"/>
      <c r="D86" s="100"/>
      <c r="E86" s="150"/>
      <c r="F86" s="101"/>
      <c r="G86" s="102">
        <v>1</v>
      </c>
      <c r="H86" s="103"/>
      <c r="I86" s="151"/>
      <c r="J86" s="103"/>
      <c r="K86" s="104">
        <f t="shared" si="1"/>
        <v>4</v>
      </c>
    </row>
    <row r="87" spans="1:13" s="277" customFormat="1" x14ac:dyDescent="0.3">
      <c r="A87" s="279" t="s">
        <v>230</v>
      </c>
      <c r="B87" s="99"/>
      <c r="C87" s="100"/>
      <c r="D87" s="100"/>
      <c r="E87" s="150"/>
      <c r="F87" s="101"/>
      <c r="G87" s="102">
        <v>2</v>
      </c>
      <c r="H87" s="103"/>
      <c r="I87" s="151"/>
      <c r="J87" s="103"/>
      <c r="K87" s="104">
        <f t="shared" si="1"/>
        <v>2</v>
      </c>
    </row>
    <row r="88" spans="1:13" s="277" customFormat="1" x14ac:dyDescent="0.3">
      <c r="A88" s="279" t="s">
        <v>231</v>
      </c>
      <c r="B88" s="99">
        <v>15</v>
      </c>
      <c r="C88" s="100"/>
      <c r="D88" s="100"/>
      <c r="E88" s="150"/>
      <c r="F88" s="101">
        <v>9</v>
      </c>
      <c r="G88" s="102">
        <v>8</v>
      </c>
      <c r="H88" s="103"/>
      <c r="I88" s="151">
        <v>2</v>
      </c>
      <c r="J88" s="103"/>
      <c r="K88" s="104">
        <f t="shared" si="1"/>
        <v>34</v>
      </c>
    </row>
    <row r="89" spans="1:13" s="277" customFormat="1" x14ac:dyDescent="0.3">
      <c r="A89" s="279" t="s">
        <v>233</v>
      </c>
      <c r="B89" s="99"/>
      <c r="C89" s="100"/>
      <c r="D89" s="100"/>
      <c r="E89" s="150"/>
      <c r="F89" s="101"/>
      <c r="G89" s="102"/>
      <c r="H89" s="103"/>
      <c r="I89" s="151"/>
      <c r="J89" s="103"/>
      <c r="K89" s="104">
        <f t="shared" si="1"/>
        <v>0</v>
      </c>
    </row>
    <row r="90" spans="1:13" s="277" customFormat="1" x14ac:dyDescent="0.3">
      <c r="A90" s="279" t="s">
        <v>234</v>
      </c>
      <c r="B90" s="99">
        <v>1</v>
      </c>
      <c r="C90" s="100"/>
      <c r="D90" s="100"/>
      <c r="E90" s="150"/>
      <c r="F90" s="101">
        <v>5</v>
      </c>
      <c r="G90" s="102"/>
      <c r="H90" s="103"/>
      <c r="I90" s="151"/>
      <c r="J90" s="103"/>
      <c r="K90" s="104">
        <f t="shared" si="1"/>
        <v>6</v>
      </c>
    </row>
    <row r="91" spans="1:13" s="277" customFormat="1" x14ac:dyDescent="0.3">
      <c r="A91" s="296" t="s">
        <v>235</v>
      </c>
      <c r="B91" s="99"/>
      <c r="C91" s="100"/>
      <c r="D91" s="100"/>
      <c r="E91" s="150"/>
      <c r="F91" s="101"/>
      <c r="G91" s="102"/>
      <c r="H91" s="103"/>
      <c r="I91" s="151"/>
      <c r="J91" s="103"/>
      <c r="K91" s="104">
        <f t="shared" si="1"/>
        <v>0</v>
      </c>
    </row>
    <row r="92" spans="1:13" s="277" customFormat="1" x14ac:dyDescent="0.3">
      <c r="A92" s="279" t="s">
        <v>237</v>
      </c>
      <c r="B92" s="99"/>
      <c r="C92" s="100"/>
      <c r="D92" s="100"/>
      <c r="E92" s="150"/>
      <c r="F92" s="101"/>
      <c r="G92" s="102">
        <v>3</v>
      </c>
      <c r="H92" s="103"/>
      <c r="I92" s="151">
        <v>1</v>
      </c>
      <c r="J92" s="103"/>
      <c r="K92" s="104">
        <f t="shared" si="1"/>
        <v>4</v>
      </c>
      <c r="M92" s="92"/>
    </row>
    <row r="93" spans="1:13" s="277" customFormat="1" x14ac:dyDescent="0.3">
      <c r="A93" s="279" t="s">
        <v>239</v>
      </c>
      <c r="B93" s="99"/>
      <c r="C93" s="100"/>
      <c r="D93" s="100"/>
      <c r="E93" s="150"/>
      <c r="F93" s="101"/>
      <c r="G93" s="102"/>
      <c r="H93" s="103"/>
      <c r="I93" s="151"/>
      <c r="J93" s="103"/>
      <c r="K93" s="104">
        <f t="shared" si="1"/>
        <v>0</v>
      </c>
    </row>
    <row r="94" spans="1:13" s="277" customFormat="1" x14ac:dyDescent="0.3">
      <c r="A94" s="279" t="s">
        <v>238</v>
      </c>
      <c r="B94" s="99"/>
      <c r="C94" s="100"/>
      <c r="D94" s="100"/>
      <c r="E94" s="150"/>
      <c r="F94" s="101"/>
      <c r="G94" s="102"/>
      <c r="H94" s="103"/>
      <c r="I94" s="151"/>
      <c r="J94" s="103"/>
      <c r="K94" s="104">
        <f t="shared" si="1"/>
        <v>0</v>
      </c>
    </row>
    <row r="95" spans="1:13" s="277" customFormat="1" x14ac:dyDescent="0.3">
      <c r="A95" s="279" t="s">
        <v>240</v>
      </c>
      <c r="B95" s="99"/>
      <c r="C95" s="100"/>
      <c r="D95" s="100"/>
      <c r="E95" s="150"/>
      <c r="F95" s="101"/>
      <c r="G95" s="102"/>
      <c r="H95" s="103"/>
      <c r="I95" s="151"/>
      <c r="J95" s="103"/>
      <c r="K95" s="104">
        <f t="shared" si="1"/>
        <v>0</v>
      </c>
    </row>
    <row r="96" spans="1:13" s="277" customFormat="1" x14ac:dyDescent="0.3">
      <c r="A96" s="279" t="s">
        <v>241</v>
      </c>
      <c r="B96" s="99"/>
      <c r="C96" s="100"/>
      <c r="D96" s="100"/>
      <c r="E96" s="150"/>
      <c r="F96" s="101"/>
      <c r="G96" s="102"/>
      <c r="H96" s="103"/>
      <c r="I96" s="151"/>
      <c r="J96" s="103"/>
      <c r="K96" s="104">
        <f t="shared" si="1"/>
        <v>0</v>
      </c>
    </row>
    <row r="97" spans="1:11" s="277" customFormat="1" x14ac:dyDescent="0.3">
      <c r="A97" s="279" t="s">
        <v>242</v>
      </c>
      <c r="B97" s="99"/>
      <c r="C97" s="100"/>
      <c r="D97" s="100"/>
      <c r="E97" s="150"/>
      <c r="F97" s="101"/>
      <c r="G97" s="102"/>
      <c r="H97" s="103"/>
      <c r="I97" s="151"/>
      <c r="J97" s="103"/>
      <c r="K97" s="104">
        <f t="shared" si="1"/>
        <v>0</v>
      </c>
    </row>
    <row r="98" spans="1:11" s="277" customFormat="1" x14ac:dyDescent="0.3">
      <c r="A98" s="279" t="s">
        <v>243</v>
      </c>
      <c r="B98" s="99"/>
      <c r="C98" s="100"/>
      <c r="D98" s="100"/>
      <c r="E98" s="150"/>
      <c r="F98" s="101"/>
      <c r="G98" s="102"/>
      <c r="H98" s="103"/>
      <c r="I98" s="151"/>
      <c r="J98" s="103"/>
      <c r="K98" s="104">
        <f t="shared" si="1"/>
        <v>0</v>
      </c>
    </row>
    <row r="99" spans="1:11" s="277" customFormat="1" x14ac:dyDescent="0.3">
      <c r="A99" s="279" t="s">
        <v>244</v>
      </c>
      <c r="B99" s="99"/>
      <c r="C99" s="100"/>
      <c r="D99" s="100"/>
      <c r="E99" s="150"/>
      <c r="F99" s="101"/>
      <c r="G99" s="102">
        <v>1</v>
      </c>
      <c r="H99" s="103"/>
      <c r="I99" s="151">
        <v>1</v>
      </c>
      <c r="J99" s="103"/>
      <c r="K99" s="104">
        <f t="shared" si="1"/>
        <v>2</v>
      </c>
    </row>
    <row r="100" spans="1:11" s="277" customFormat="1" x14ac:dyDescent="0.3">
      <c r="A100" s="279" t="s">
        <v>245</v>
      </c>
      <c r="B100" s="99"/>
      <c r="C100" s="100"/>
      <c r="D100" s="100"/>
      <c r="E100" s="150"/>
      <c r="F100" s="101"/>
      <c r="G100" s="102"/>
      <c r="H100" s="103"/>
      <c r="I100" s="151"/>
      <c r="J100" s="103"/>
      <c r="K100" s="104">
        <f t="shared" si="1"/>
        <v>0</v>
      </c>
    </row>
    <row r="101" spans="1:11" s="277" customFormat="1" x14ac:dyDescent="0.3">
      <c r="A101" s="279" t="s">
        <v>248</v>
      </c>
      <c r="B101" s="99"/>
      <c r="C101" s="100"/>
      <c r="D101" s="100"/>
      <c r="E101" s="150"/>
      <c r="F101" s="101"/>
      <c r="G101" s="102"/>
      <c r="H101" s="103"/>
      <c r="I101" s="151"/>
      <c r="J101" s="103"/>
      <c r="K101" s="104">
        <f t="shared" si="1"/>
        <v>0</v>
      </c>
    </row>
    <row r="102" spans="1:11" s="277" customFormat="1" x14ac:dyDescent="0.3">
      <c r="A102" s="279" t="s">
        <v>251</v>
      </c>
      <c r="B102" s="99"/>
      <c r="C102" s="100"/>
      <c r="D102" s="100"/>
      <c r="E102" s="150"/>
      <c r="F102" s="101"/>
      <c r="G102" s="102"/>
      <c r="H102" s="103"/>
      <c r="I102" s="151"/>
      <c r="J102" s="103"/>
      <c r="K102" s="104">
        <f t="shared" si="1"/>
        <v>0</v>
      </c>
    </row>
    <row r="103" spans="1:11" s="277" customFormat="1" x14ac:dyDescent="0.3">
      <c r="A103" s="279" t="s">
        <v>252</v>
      </c>
      <c r="B103" s="99"/>
      <c r="C103" s="100"/>
      <c r="D103" s="100"/>
      <c r="E103" s="150"/>
      <c r="F103" s="101"/>
      <c r="G103" s="102"/>
      <c r="H103" s="103"/>
      <c r="I103" s="151"/>
      <c r="J103" s="103"/>
      <c r="K103" s="104">
        <f t="shared" si="1"/>
        <v>0</v>
      </c>
    </row>
    <row r="104" spans="1:11" s="277" customFormat="1" x14ac:dyDescent="0.3">
      <c r="A104" s="279" t="s">
        <v>506</v>
      </c>
      <c r="B104" s="99"/>
      <c r="C104" s="100"/>
      <c r="D104" s="100"/>
      <c r="E104" s="150"/>
      <c r="F104" s="101"/>
      <c r="G104" s="102"/>
      <c r="H104" s="103"/>
      <c r="I104" s="151"/>
      <c r="J104" s="103"/>
      <c r="K104" s="104">
        <f t="shared" si="1"/>
        <v>0</v>
      </c>
    </row>
    <row r="105" spans="1:11" s="277" customFormat="1" x14ac:dyDescent="0.3">
      <c r="A105" s="279" t="s">
        <v>253</v>
      </c>
      <c r="B105" s="99"/>
      <c r="C105" s="100"/>
      <c r="D105" s="100"/>
      <c r="E105" s="150"/>
      <c r="F105" s="101"/>
      <c r="G105" s="102"/>
      <c r="H105" s="103"/>
      <c r="I105" s="151"/>
      <c r="J105" s="103"/>
      <c r="K105" s="104">
        <f t="shared" si="1"/>
        <v>0</v>
      </c>
    </row>
    <row r="106" spans="1:11" s="277" customFormat="1" x14ac:dyDescent="0.3">
      <c r="A106" s="279" t="s">
        <v>254</v>
      </c>
      <c r="B106" s="99"/>
      <c r="C106" s="100"/>
      <c r="D106" s="100"/>
      <c r="E106" s="150"/>
      <c r="F106" s="101"/>
      <c r="G106" s="102"/>
      <c r="H106" s="103"/>
      <c r="I106" s="151"/>
      <c r="J106" s="103"/>
      <c r="K106" s="104">
        <f t="shared" si="1"/>
        <v>0</v>
      </c>
    </row>
    <row r="107" spans="1:11" s="277" customFormat="1" x14ac:dyDescent="0.3">
      <c r="A107" s="279" t="s">
        <v>255</v>
      </c>
      <c r="B107" s="99">
        <v>5</v>
      </c>
      <c r="C107" s="100"/>
      <c r="D107" s="100"/>
      <c r="E107" s="150"/>
      <c r="F107" s="101">
        <v>42</v>
      </c>
      <c r="G107" s="102"/>
      <c r="H107" s="103"/>
      <c r="I107" s="151"/>
      <c r="J107" s="103"/>
      <c r="K107" s="104">
        <f t="shared" si="1"/>
        <v>47</v>
      </c>
    </row>
    <row r="108" spans="1:11" s="277" customFormat="1" x14ac:dyDescent="0.3">
      <c r="A108" s="279" t="s">
        <v>256</v>
      </c>
      <c r="B108" s="99"/>
      <c r="C108" s="100"/>
      <c r="D108" s="100"/>
      <c r="E108" s="150"/>
      <c r="F108" s="101">
        <v>2</v>
      </c>
      <c r="G108" s="102">
        <v>1</v>
      </c>
      <c r="H108" s="103"/>
      <c r="I108" s="151"/>
      <c r="J108" s="103"/>
      <c r="K108" s="104">
        <f t="shared" si="1"/>
        <v>3</v>
      </c>
    </row>
    <row r="109" spans="1:11" s="277" customFormat="1" x14ac:dyDescent="0.3">
      <c r="A109" s="279" t="s">
        <v>257</v>
      </c>
      <c r="B109" s="99">
        <v>1</v>
      </c>
      <c r="C109" s="100"/>
      <c r="D109" s="100"/>
      <c r="E109" s="150"/>
      <c r="F109" s="101"/>
      <c r="G109" s="102"/>
      <c r="H109" s="103"/>
      <c r="I109" s="151"/>
      <c r="J109" s="103"/>
      <c r="K109" s="104">
        <f t="shared" si="1"/>
        <v>1</v>
      </c>
    </row>
    <row r="110" spans="1:11" s="277" customFormat="1" x14ac:dyDescent="0.3">
      <c r="A110" s="279" t="s">
        <v>166</v>
      </c>
      <c r="B110" s="99"/>
      <c r="C110" s="100"/>
      <c r="D110" s="100"/>
      <c r="E110" s="150"/>
      <c r="F110" s="101"/>
      <c r="G110" s="102"/>
      <c r="H110" s="103"/>
      <c r="I110" s="151"/>
      <c r="J110" s="103"/>
      <c r="K110" s="104">
        <f t="shared" si="1"/>
        <v>0</v>
      </c>
    </row>
    <row r="111" spans="1:11" s="277" customFormat="1" x14ac:dyDescent="0.3">
      <c r="A111" s="279" t="s">
        <v>330</v>
      </c>
      <c r="B111" s="99"/>
      <c r="C111" s="100"/>
      <c r="D111" s="100"/>
      <c r="E111" s="150"/>
      <c r="F111" s="101"/>
      <c r="G111" s="102"/>
      <c r="H111" s="103"/>
      <c r="I111" s="151"/>
      <c r="J111" s="103"/>
      <c r="K111" s="104">
        <f t="shared" si="1"/>
        <v>0</v>
      </c>
    </row>
    <row r="112" spans="1:11" s="277" customFormat="1" x14ac:dyDescent="0.3">
      <c r="A112" s="279" t="s">
        <v>367</v>
      </c>
      <c r="B112" s="99"/>
      <c r="C112" s="100"/>
      <c r="D112" s="100"/>
      <c r="E112" s="150"/>
      <c r="F112" s="101"/>
      <c r="G112" s="102"/>
      <c r="H112" s="103"/>
      <c r="I112" s="151"/>
      <c r="J112" s="103"/>
      <c r="K112" s="104">
        <f t="shared" si="1"/>
        <v>0</v>
      </c>
    </row>
    <row r="113" spans="1:11" s="277" customFormat="1" x14ac:dyDescent="0.3">
      <c r="A113" s="279" t="s">
        <v>258</v>
      </c>
      <c r="B113" s="99"/>
      <c r="C113" s="100"/>
      <c r="D113" s="100"/>
      <c r="E113" s="150"/>
      <c r="F113" s="101"/>
      <c r="G113" s="102">
        <v>1</v>
      </c>
      <c r="H113" s="103"/>
      <c r="I113" s="151"/>
      <c r="J113" s="103"/>
      <c r="K113" s="104">
        <f t="shared" si="1"/>
        <v>1</v>
      </c>
    </row>
    <row r="114" spans="1:11" s="277" customFormat="1" x14ac:dyDescent="0.3">
      <c r="A114" s="279" t="s">
        <v>259</v>
      </c>
      <c r="B114" s="99"/>
      <c r="C114" s="100"/>
      <c r="D114" s="100"/>
      <c r="E114" s="150"/>
      <c r="F114" s="101"/>
      <c r="G114" s="102"/>
      <c r="H114" s="103"/>
      <c r="I114" s="151"/>
      <c r="J114" s="103"/>
      <c r="K114" s="104">
        <f t="shared" si="1"/>
        <v>0</v>
      </c>
    </row>
    <row r="115" spans="1:11" s="277" customFormat="1" x14ac:dyDescent="0.3">
      <c r="A115" s="279" t="s">
        <v>260</v>
      </c>
      <c r="B115" s="99">
        <v>9</v>
      </c>
      <c r="C115" s="100"/>
      <c r="D115" s="100"/>
      <c r="E115" s="150"/>
      <c r="F115" s="101">
        <v>3</v>
      </c>
      <c r="G115" s="102">
        <v>2</v>
      </c>
      <c r="H115" s="103"/>
      <c r="I115" s="151"/>
      <c r="J115" s="103"/>
      <c r="K115" s="104">
        <f t="shared" si="1"/>
        <v>14</v>
      </c>
    </row>
    <row r="116" spans="1:11" s="277" customFormat="1" x14ac:dyDescent="0.3">
      <c r="A116" s="279" t="s">
        <v>261</v>
      </c>
      <c r="B116" s="99"/>
      <c r="C116" s="100"/>
      <c r="D116" s="100"/>
      <c r="E116" s="150"/>
      <c r="F116" s="101"/>
      <c r="G116" s="102"/>
      <c r="H116" s="103"/>
      <c r="I116" s="151"/>
      <c r="J116" s="103"/>
      <c r="K116" s="104">
        <f t="shared" si="1"/>
        <v>0</v>
      </c>
    </row>
    <row r="117" spans="1:11" s="277" customFormat="1" x14ac:dyDescent="0.3">
      <c r="A117" s="279" t="s">
        <v>262</v>
      </c>
      <c r="B117" s="99"/>
      <c r="C117" s="100"/>
      <c r="D117" s="100"/>
      <c r="E117" s="150"/>
      <c r="F117" s="101"/>
      <c r="G117" s="102"/>
      <c r="H117" s="103"/>
      <c r="I117" s="151"/>
      <c r="J117" s="103"/>
      <c r="K117" s="104">
        <f t="shared" si="1"/>
        <v>0</v>
      </c>
    </row>
    <row r="118" spans="1:11" s="277" customFormat="1" x14ac:dyDescent="0.3">
      <c r="A118" s="279" t="s">
        <v>263</v>
      </c>
      <c r="B118" s="99"/>
      <c r="C118" s="100"/>
      <c r="D118" s="100"/>
      <c r="E118" s="150"/>
      <c r="F118" s="101"/>
      <c r="G118" s="102"/>
      <c r="H118" s="103"/>
      <c r="I118" s="151"/>
      <c r="J118" s="103"/>
      <c r="K118" s="104">
        <f t="shared" si="1"/>
        <v>0</v>
      </c>
    </row>
    <row r="119" spans="1:11" s="277" customFormat="1" x14ac:dyDescent="0.3">
      <c r="A119" s="279" t="s">
        <v>264</v>
      </c>
      <c r="B119" s="99"/>
      <c r="C119" s="100"/>
      <c r="D119" s="100"/>
      <c r="E119" s="150"/>
      <c r="F119" s="101"/>
      <c r="G119" s="102"/>
      <c r="H119" s="103"/>
      <c r="I119" s="151"/>
      <c r="J119" s="103"/>
      <c r="K119" s="104">
        <f t="shared" si="1"/>
        <v>0</v>
      </c>
    </row>
    <row r="120" spans="1:11" s="277" customFormat="1" x14ac:dyDescent="0.3">
      <c r="A120" s="279" t="s">
        <v>265</v>
      </c>
      <c r="B120" s="99"/>
      <c r="C120" s="100"/>
      <c r="D120" s="100"/>
      <c r="E120" s="150"/>
      <c r="F120" s="101"/>
      <c r="G120" s="102"/>
      <c r="H120" s="103"/>
      <c r="I120" s="151"/>
      <c r="J120" s="103"/>
      <c r="K120" s="104">
        <f t="shared" si="1"/>
        <v>0</v>
      </c>
    </row>
    <row r="121" spans="1:11" s="277" customFormat="1" x14ac:dyDescent="0.3">
      <c r="A121" s="279" t="s">
        <v>266</v>
      </c>
      <c r="B121" s="99"/>
      <c r="C121" s="100"/>
      <c r="D121" s="100"/>
      <c r="E121" s="150"/>
      <c r="F121" s="101"/>
      <c r="G121" s="102"/>
      <c r="H121" s="103"/>
      <c r="I121" s="151"/>
      <c r="J121" s="103"/>
      <c r="K121" s="104">
        <f t="shared" si="1"/>
        <v>0</v>
      </c>
    </row>
    <row r="122" spans="1:11" s="277" customFormat="1" x14ac:dyDescent="0.3">
      <c r="A122" s="279" t="s">
        <v>267</v>
      </c>
      <c r="B122" s="99"/>
      <c r="C122" s="100"/>
      <c r="D122" s="100"/>
      <c r="E122" s="150"/>
      <c r="F122" s="101"/>
      <c r="G122" s="102"/>
      <c r="H122" s="103"/>
      <c r="I122" s="151"/>
      <c r="J122" s="103"/>
      <c r="K122" s="104">
        <f t="shared" si="1"/>
        <v>0</v>
      </c>
    </row>
    <row r="123" spans="1:11" s="277" customFormat="1" x14ac:dyDescent="0.3">
      <c r="A123" s="279" t="s">
        <v>268</v>
      </c>
      <c r="B123" s="99">
        <v>3</v>
      </c>
      <c r="C123" s="100"/>
      <c r="D123" s="100"/>
      <c r="E123" s="150"/>
      <c r="F123" s="101">
        <v>2</v>
      </c>
      <c r="G123" s="102">
        <v>1</v>
      </c>
      <c r="H123" s="103"/>
      <c r="I123" s="151"/>
      <c r="J123" s="103">
        <v>1</v>
      </c>
      <c r="K123" s="104">
        <f t="shared" si="1"/>
        <v>7</v>
      </c>
    </row>
    <row r="124" spans="1:11" s="277" customFormat="1" x14ac:dyDescent="0.3">
      <c r="A124" s="279" t="s">
        <v>269</v>
      </c>
      <c r="B124" s="99">
        <v>4</v>
      </c>
      <c r="C124" s="100"/>
      <c r="D124" s="100"/>
      <c r="E124" s="150"/>
      <c r="F124" s="101">
        <v>3</v>
      </c>
      <c r="G124" s="102">
        <v>1</v>
      </c>
      <c r="H124" s="103"/>
      <c r="I124" s="151">
        <v>1</v>
      </c>
      <c r="J124" s="103"/>
      <c r="K124" s="104">
        <f t="shared" si="1"/>
        <v>9</v>
      </c>
    </row>
    <row r="125" spans="1:11" s="277" customFormat="1" x14ac:dyDescent="0.3">
      <c r="A125" s="279" t="s">
        <v>270</v>
      </c>
      <c r="B125" s="99"/>
      <c r="C125" s="100"/>
      <c r="D125" s="100"/>
      <c r="E125" s="150"/>
      <c r="F125" s="101"/>
      <c r="G125" s="102"/>
      <c r="H125" s="103"/>
      <c r="I125" s="151"/>
      <c r="J125" s="103"/>
      <c r="K125" s="104">
        <f t="shared" si="1"/>
        <v>0</v>
      </c>
    </row>
    <row r="126" spans="1:11" s="277" customFormat="1" x14ac:dyDescent="0.3">
      <c r="A126" s="279" t="s">
        <v>272</v>
      </c>
      <c r="B126" s="99"/>
      <c r="C126" s="100"/>
      <c r="D126" s="100"/>
      <c r="E126" s="150"/>
      <c r="F126" s="101"/>
      <c r="G126" s="102"/>
      <c r="H126" s="103"/>
      <c r="I126" s="151"/>
      <c r="J126" s="103"/>
      <c r="K126" s="104">
        <f t="shared" si="1"/>
        <v>0</v>
      </c>
    </row>
    <row r="127" spans="1:11" s="277" customFormat="1" x14ac:dyDescent="0.3">
      <c r="A127" s="279" t="s">
        <v>273</v>
      </c>
      <c r="B127" s="99">
        <v>7</v>
      </c>
      <c r="C127" s="100"/>
      <c r="D127" s="100"/>
      <c r="E127" s="150"/>
      <c r="F127" s="101">
        <v>2</v>
      </c>
      <c r="G127" s="102">
        <v>3</v>
      </c>
      <c r="H127" s="103">
        <v>2</v>
      </c>
      <c r="I127" s="151">
        <v>2</v>
      </c>
      <c r="J127" s="103"/>
      <c r="K127" s="104">
        <f t="shared" si="1"/>
        <v>16</v>
      </c>
    </row>
    <row r="128" spans="1:11" s="277" customFormat="1" x14ac:dyDescent="0.3">
      <c r="A128" s="279" t="s">
        <v>274</v>
      </c>
      <c r="B128" s="99">
        <v>1</v>
      </c>
      <c r="C128" s="100"/>
      <c r="D128" s="100"/>
      <c r="E128" s="150"/>
      <c r="F128" s="101">
        <v>1</v>
      </c>
      <c r="G128" s="102"/>
      <c r="H128" s="103"/>
      <c r="I128" s="151"/>
      <c r="J128" s="103"/>
      <c r="K128" s="104">
        <f t="shared" si="1"/>
        <v>2</v>
      </c>
    </row>
    <row r="129" spans="1:11" s="277" customFormat="1" x14ac:dyDescent="0.3">
      <c r="A129" s="279" t="s">
        <v>275</v>
      </c>
      <c r="B129" s="99"/>
      <c r="C129" s="100"/>
      <c r="D129" s="100"/>
      <c r="E129" s="150"/>
      <c r="F129" s="101"/>
      <c r="G129" s="102"/>
      <c r="H129" s="103"/>
      <c r="I129" s="151"/>
      <c r="J129" s="103"/>
      <c r="K129" s="104">
        <f t="shared" si="1"/>
        <v>0</v>
      </c>
    </row>
    <row r="130" spans="1:11" s="277" customFormat="1" x14ac:dyDescent="0.3">
      <c r="A130" s="279" t="s">
        <v>276</v>
      </c>
      <c r="B130" s="99"/>
      <c r="C130" s="100"/>
      <c r="D130" s="100"/>
      <c r="E130" s="150"/>
      <c r="F130" s="101"/>
      <c r="G130" s="102"/>
      <c r="H130" s="103"/>
      <c r="I130" s="151"/>
      <c r="J130" s="103"/>
      <c r="K130" s="104">
        <f t="shared" si="1"/>
        <v>0</v>
      </c>
    </row>
    <row r="131" spans="1:11" s="277" customFormat="1" x14ac:dyDescent="0.3">
      <c r="A131" s="279" t="s">
        <v>278</v>
      </c>
      <c r="B131" s="99">
        <v>3</v>
      </c>
      <c r="C131" s="100"/>
      <c r="D131" s="100"/>
      <c r="E131" s="150"/>
      <c r="F131" s="101">
        <v>1</v>
      </c>
      <c r="G131" s="102"/>
      <c r="H131" s="103"/>
      <c r="I131" s="151"/>
      <c r="J131" s="103"/>
      <c r="K131" s="104">
        <f t="shared" si="1"/>
        <v>4</v>
      </c>
    </row>
    <row r="132" spans="1:11" s="277" customFormat="1" x14ac:dyDescent="0.3">
      <c r="A132" s="279" t="s">
        <v>280</v>
      </c>
      <c r="B132" s="99"/>
      <c r="C132" s="100"/>
      <c r="D132" s="100"/>
      <c r="E132" s="150"/>
      <c r="F132" s="101"/>
      <c r="G132" s="102"/>
      <c r="H132" s="103"/>
      <c r="I132" s="151"/>
      <c r="J132" s="103"/>
      <c r="K132" s="104">
        <f t="shared" ref="K132:K195" si="2">SUM(B132,F132:J132)</f>
        <v>0</v>
      </c>
    </row>
    <row r="133" spans="1:11" s="277" customFormat="1" x14ac:dyDescent="0.3">
      <c r="A133" s="279" t="s">
        <v>511</v>
      </c>
      <c r="B133" s="99"/>
      <c r="C133" s="100"/>
      <c r="D133" s="100"/>
      <c r="E133" s="150"/>
      <c r="F133" s="101"/>
      <c r="G133" s="102"/>
      <c r="H133" s="103"/>
      <c r="I133" s="151"/>
      <c r="J133" s="103"/>
      <c r="K133" s="104">
        <f t="shared" si="2"/>
        <v>0</v>
      </c>
    </row>
    <row r="134" spans="1:11" s="277" customFormat="1" x14ac:dyDescent="0.3">
      <c r="A134" s="279" t="s">
        <v>282</v>
      </c>
      <c r="B134" s="99"/>
      <c r="C134" s="100"/>
      <c r="D134" s="100"/>
      <c r="E134" s="150"/>
      <c r="F134" s="101"/>
      <c r="G134" s="102"/>
      <c r="H134" s="103"/>
      <c r="I134" s="151"/>
      <c r="J134" s="103"/>
      <c r="K134" s="104">
        <f t="shared" si="2"/>
        <v>0</v>
      </c>
    </row>
    <row r="135" spans="1:11" s="277" customFormat="1" x14ac:dyDescent="0.3">
      <c r="A135" s="279" t="s">
        <v>283</v>
      </c>
      <c r="B135" s="99"/>
      <c r="C135" s="100"/>
      <c r="D135" s="100"/>
      <c r="E135" s="150"/>
      <c r="F135" s="101"/>
      <c r="G135" s="102"/>
      <c r="H135" s="103"/>
      <c r="I135" s="151"/>
      <c r="J135" s="103"/>
      <c r="K135" s="104">
        <f t="shared" si="2"/>
        <v>0</v>
      </c>
    </row>
    <row r="136" spans="1:11" s="277" customFormat="1" x14ac:dyDescent="0.3">
      <c r="A136" s="279" t="s">
        <v>284</v>
      </c>
      <c r="B136" s="99"/>
      <c r="C136" s="100"/>
      <c r="D136" s="100"/>
      <c r="E136" s="150"/>
      <c r="F136" s="101"/>
      <c r="G136" s="102"/>
      <c r="H136" s="103"/>
      <c r="I136" s="151"/>
      <c r="J136" s="103"/>
      <c r="K136" s="104">
        <f t="shared" si="2"/>
        <v>0</v>
      </c>
    </row>
    <row r="137" spans="1:11" s="277" customFormat="1" x14ac:dyDescent="0.3">
      <c r="A137" s="279" t="s">
        <v>175</v>
      </c>
      <c r="B137" s="99"/>
      <c r="C137" s="100"/>
      <c r="D137" s="100"/>
      <c r="E137" s="150"/>
      <c r="F137" s="101"/>
      <c r="G137" s="102"/>
      <c r="H137" s="103"/>
      <c r="I137" s="151"/>
      <c r="J137" s="103"/>
      <c r="K137" s="104">
        <f t="shared" si="2"/>
        <v>0</v>
      </c>
    </row>
    <row r="138" spans="1:11" s="277" customFormat="1" x14ac:dyDescent="0.3">
      <c r="A138" s="279" t="s">
        <v>287</v>
      </c>
      <c r="B138" s="99"/>
      <c r="C138" s="100"/>
      <c r="D138" s="100"/>
      <c r="E138" s="150"/>
      <c r="F138" s="101"/>
      <c r="G138" s="102"/>
      <c r="H138" s="103"/>
      <c r="I138" s="151"/>
      <c r="J138" s="103"/>
      <c r="K138" s="104">
        <f t="shared" si="2"/>
        <v>0</v>
      </c>
    </row>
    <row r="139" spans="1:11" s="277" customFormat="1" x14ac:dyDescent="0.3">
      <c r="A139" s="279" t="s">
        <v>288</v>
      </c>
      <c r="B139" s="99"/>
      <c r="C139" s="100"/>
      <c r="D139" s="100"/>
      <c r="E139" s="150"/>
      <c r="F139" s="101"/>
      <c r="G139" s="102"/>
      <c r="H139" s="103"/>
      <c r="I139" s="151"/>
      <c r="J139" s="103"/>
      <c r="K139" s="104">
        <f t="shared" si="2"/>
        <v>0</v>
      </c>
    </row>
    <row r="140" spans="1:11" s="277" customFormat="1" x14ac:dyDescent="0.3">
      <c r="A140" s="279" t="s">
        <v>289</v>
      </c>
      <c r="B140" s="99"/>
      <c r="C140" s="100"/>
      <c r="D140" s="100"/>
      <c r="E140" s="150"/>
      <c r="F140" s="101"/>
      <c r="G140" s="102"/>
      <c r="H140" s="103"/>
      <c r="I140" s="151"/>
      <c r="J140" s="103"/>
      <c r="K140" s="104">
        <f t="shared" si="2"/>
        <v>0</v>
      </c>
    </row>
    <row r="141" spans="1:11" s="277" customFormat="1" x14ac:dyDescent="0.3">
      <c r="A141" s="279" t="s">
        <v>290</v>
      </c>
      <c r="B141" s="99"/>
      <c r="C141" s="100"/>
      <c r="D141" s="100"/>
      <c r="E141" s="150"/>
      <c r="F141" s="101"/>
      <c r="G141" s="102"/>
      <c r="H141" s="103"/>
      <c r="I141" s="151"/>
      <c r="J141" s="103"/>
      <c r="K141" s="104">
        <f t="shared" si="2"/>
        <v>0</v>
      </c>
    </row>
    <row r="142" spans="1:11" s="277" customFormat="1" x14ac:dyDescent="0.3">
      <c r="A142" s="279" t="s">
        <v>291</v>
      </c>
      <c r="B142" s="99"/>
      <c r="C142" s="100"/>
      <c r="D142" s="100"/>
      <c r="E142" s="150"/>
      <c r="F142" s="101"/>
      <c r="G142" s="102"/>
      <c r="H142" s="103"/>
      <c r="I142" s="151"/>
      <c r="J142" s="103"/>
      <c r="K142" s="104">
        <f t="shared" si="2"/>
        <v>0</v>
      </c>
    </row>
    <row r="143" spans="1:11" s="277" customFormat="1" x14ac:dyDescent="0.3">
      <c r="A143" s="279" t="s">
        <v>293</v>
      </c>
      <c r="B143" s="99"/>
      <c r="C143" s="100"/>
      <c r="D143" s="100"/>
      <c r="E143" s="150"/>
      <c r="F143" s="101"/>
      <c r="G143" s="102"/>
      <c r="H143" s="103"/>
      <c r="I143" s="151"/>
      <c r="J143" s="103"/>
      <c r="K143" s="104">
        <f t="shared" si="2"/>
        <v>0</v>
      </c>
    </row>
    <row r="144" spans="1:11" s="277" customFormat="1" x14ac:dyDescent="0.3">
      <c r="A144" s="279" t="s">
        <v>296</v>
      </c>
      <c r="B144" s="99"/>
      <c r="C144" s="100"/>
      <c r="D144" s="100"/>
      <c r="E144" s="150"/>
      <c r="F144" s="101"/>
      <c r="G144" s="102"/>
      <c r="H144" s="103"/>
      <c r="I144" s="151"/>
      <c r="J144" s="103"/>
      <c r="K144" s="104">
        <f t="shared" si="2"/>
        <v>0</v>
      </c>
    </row>
    <row r="145" spans="1:13" s="277" customFormat="1" x14ac:dyDescent="0.3">
      <c r="A145" s="279" t="s">
        <v>311</v>
      </c>
      <c r="B145" s="99"/>
      <c r="C145" s="100"/>
      <c r="D145" s="100"/>
      <c r="E145" s="150"/>
      <c r="F145" s="101"/>
      <c r="G145" s="102"/>
      <c r="H145" s="103"/>
      <c r="I145" s="151"/>
      <c r="J145" s="103"/>
      <c r="K145" s="104">
        <f t="shared" si="2"/>
        <v>0</v>
      </c>
    </row>
    <row r="146" spans="1:13" s="277" customFormat="1" x14ac:dyDescent="0.3">
      <c r="A146" s="279" t="s">
        <v>328</v>
      </c>
      <c r="B146" s="99"/>
      <c r="C146" s="100"/>
      <c r="D146" s="100"/>
      <c r="E146" s="150"/>
      <c r="F146" s="101"/>
      <c r="G146" s="102"/>
      <c r="H146" s="103"/>
      <c r="I146" s="151"/>
      <c r="J146" s="103"/>
      <c r="K146" s="104">
        <f t="shared" si="2"/>
        <v>0</v>
      </c>
    </row>
    <row r="147" spans="1:13" s="277" customFormat="1" x14ac:dyDescent="0.3">
      <c r="A147" s="279" t="s">
        <v>298</v>
      </c>
      <c r="B147" s="99"/>
      <c r="C147" s="100"/>
      <c r="D147" s="100"/>
      <c r="E147" s="150"/>
      <c r="F147" s="101"/>
      <c r="G147" s="102"/>
      <c r="H147" s="103"/>
      <c r="I147" s="151"/>
      <c r="J147" s="103"/>
      <c r="K147" s="104">
        <f t="shared" si="2"/>
        <v>0</v>
      </c>
    </row>
    <row r="148" spans="1:13" s="277" customFormat="1" x14ac:dyDescent="0.3">
      <c r="A148" s="279" t="s">
        <v>297</v>
      </c>
      <c r="B148" s="99"/>
      <c r="C148" s="100"/>
      <c r="D148" s="100"/>
      <c r="E148" s="150"/>
      <c r="F148" s="101"/>
      <c r="G148" s="102"/>
      <c r="H148" s="103"/>
      <c r="I148" s="151"/>
      <c r="J148" s="103"/>
      <c r="K148" s="104">
        <f t="shared" si="2"/>
        <v>0</v>
      </c>
    </row>
    <row r="149" spans="1:13" s="277" customFormat="1" x14ac:dyDescent="0.3">
      <c r="A149" s="279" t="s">
        <v>299</v>
      </c>
      <c r="B149" s="99"/>
      <c r="C149" s="100"/>
      <c r="D149" s="100"/>
      <c r="E149" s="150"/>
      <c r="F149" s="101"/>
      <c r="G149" s="102"/>
      <c r="H149" s="103"/>
      <c r="I149" s="151"/>
      <c r="J149" s="103"/>
      <c r="K149" s="104">
        <f t="shared" si="2"/>
        <v>0</v>
      </c>
    </row>
    <row r="150" spans="1:13" s="277" customFormat="1" x14ac:dyDescent="0.3">
      <c r="A150" s="279" t="s">
        <v>300</v>
      </c>
      <c r="B150" s="99"/>
      <c r="C150" s="100"/>
      <c r="D150" s="100"/>
      <c r="E150" s="150"/>
      <c r="F150" s="101"/>
      <c r="G150" s="102"/>
      <c r="H150" s="103"/>
      <c r="I150" s="151"/>
      <c r="J150" s="103"/>
      <c r="K150" s="104">
        <f t="shared" si="2"/>
        <v>0</v>
      </c>
    </row>
    <row r="151" spans="1:13" s="277" customFormat="1" x14ac:dyDescent="0.3">
      <c r="A151" s="279" t="s">
        <v>601</v>
      </c>
      <c r="B151" s="99"/>
      <c r="C151" s="100"/>
      <c r="D151" s="100"/>
      <c r="E151" s="150"/>
      <c r="F151" s="101"/>
      <c r="G151" s="102"/>
      <c r="H151" s="103"/>
      <c r="I151" s="151"/>
      <c r="J151" s="103"/>
      <c r="K151" s="104">
        <f t="shared" si="2"/>
        <v>0</v>
      </c>
    </row>
    <row r="152" spans="1:13" s="277" customFormat="1" x14ac:dyDescent="0.3">
      <c r="A152" s="279" t="s">
        <v>301</v>
      </c>
      <c r="B152" s="99">
        <v>4</v>
      </c>
      <c r="C152" s="100">
        <v>2</v>
      </c>
      <c r="D152" s="100"/>
      <c r="E152" s="150"/>
      <c r="F152" s="101"/>
      <c r="G152" s="102">
        <v>5</v>
      </c>
      <c r="H152" s="103"/>
      <c r="I152" s="151">
        <v>2</v>
      </c>
      <c r="J152" s="103"/>
      <c r="K152" s="104">
        <f t="shared" si="2"/>
        <v>11</v>
      </c>
    </row>
    <row r="153" spans="1:13" s="277" customFormat="1" x14ac:dyDescent="0.3">
      <c r="A153" s="279" t="s">
        <v>303</v>
      </c>
      <c r="B153" s="99">
        <v>11</v>
      </c>
      <c r="C153" s="100">
        <v>4</v>
      </c>
      <c r="D153" s="100"/>
      <c r="E153" s="150"/>
      <c r="F153" s="101">
        <v>2</v>
      </c>
      <c r="G153" s="102">
        <v>5</v>
      </c>
      <c r="H153" s="103">
        <v>1</v>
      </c>
      <c r="I153" s="151"/>
      <c r="J153" s="103"/>
      <c r="K153" s="104">
        <f t="shared" si="2"/>
        <v>19</v>
      </c>
    </row>
    <row r="154" spans="1:13" s="277" customFormat="1" x14ac:dyDescent="0.3">
      <c r="A154" s="279" t="s">
        <v>304</v>
      </c>
      <c r="B154" s="99"/>
      <c r="C154" s="100"/>
      <c r="D154" s="100"/>
      <c r="E154" s="150"/>
      <c r="F154" s="101"/>
      <c r="G154" s="102"/>
      <c r="H154" s="103"/>
      <c r="I154" s="151"/>
      <c r="J154" s="103"/>
      <c r="K154" s="104">
        <f t="shared" si="2"/>
        <v>0</v>
      </c>
    </row>
    <row r="155" spans="1:13" s="277" customFormat="1" x14ac:dyDescent="0.3">
      <c r="A155" s="279" t="s">
        <v>305</v>
      </c>
      <c r="B155" s="99"/>
      <c r="C155" s="100"/>
      <c r="D155" s="100"/>
      <c r="E155" s="150"/>
      <c r="F155" s="101"/>
      <c r="G155" s="102"/>
      <c r="H155" s="103"/>
      <c r="I155" s="151"/>
      <c r="J155" s="103"/>
      <c r="K155" s="104">
        <f t="shared" si="2"/>
        <v>0</v>
      </c>
      <c r="M155" s="92"/>
    </row>
    <row r="156" spans="1:13" s="277" customFormat="1" x14ac:dyDescent="0.3">
      <c r="A156" s="279" t="s">
        <v>279</v>
      </c>
      <c r="B156" s="99"/>
      <c r="C156" s="100"/>
      <c r="D156" s="100"/>
      <c r="E156" s="150"/>
      <c r="F156" s="101"/>
      <c r="G156" s="102"/>
      <c r="H156" s="103"/>
      <c r="I156" s="151"/>
      <c r="J156" s="103"/>
      <c r="K156" s="104">
        <f t="shared" si="2"/>
        <v>0</v>
      </c>
    </row>
    <row r="157" spans="1:13" s="277" customFormat="1" x14ac:dyDescent="0.3">
      <c r="A157" s="279" t="s">
        <v>372</v>
      </c>
      <c r="B157" s="99"/>
      <c r="C157" s="100"/>
      <c r="D157" s="100"/>
      <c r="E157" s="150"/>
      <c r="F157" s="101"/>
      <c r="G157" s="102"/>
      <c r="H157" s="103"/>
      <c r="I157" s="151"/>
      <c r="J157" s="103"/>
      <c r="K157" s="104">
        <f t="shared" si="2"/>
        <v>0</v>
      </c>
    </row>
    <row r="158" spans="1:13" s="277" customFormat="1" x14ac:dyDescent="0.3">
      <c r="A158" s="279" t="s">
        <v>307</v>
      </c>
      <c r="B158" s="99"/>
      <c r="C158" s="100"/>
      <c r="D158" s="100"/>
      <c r="E158" s="150"/>
      <c r="F158" s="101"/>
      <c r="G158" s="102">
        <v>1</v>
      </c>
      <c r="H158" s="103"/>
      <c r="I158" s="151"/>
      <c r="J158" s="103"/>
      <c r="K158" s="104">
        <f t="shared" si="2"/>
        <v>1</v>
      </c>
    </row>
    <row r="159" spans="1:13" s="277" customFormat="1" x14ac:dyDescent="0.3">
      <c r="A159" s="296" t="s">
        <v>603</v>
      </c>
      <c r="B159" s="99"/>
      <c r="C159" s="100"/>
      <c r="D159" s="100"/>
      <c r="E159" s="150"/>
      <c r="F159" s="101"/>
      <c r="G159" s="102"/>
      <c r="H159" s="103"/>
      <c r="I159" s="151"/>
      <c r="J159" s="103"/>
      <c r="K159" s="104">
        <f t="shared" si="2"/>
        <v>0</v>
      </c>
      <c r="M159" s="92"/>
    </row>
    <row r="160" spans="1:13" s="277" customFormat="1" x14ac:dyDescent="0.3">
      <c r="A160" s="279" t="s">
        <v>309</v>
      </c>
      <c r="B160" s="99"/>
      <c r="C160" s="100"/>
      <c r="D160" s="100"/>
      <c r="E160" s="150"/>
      <c r="F160" s="101"/>
      <c r="G160" s="102"/>
      <c r="H160" s="103"/>
      <c r="I160" s="151"/>
      <c r="J160" s="103"/>
      <c r="K160" s="104">
        <f t="shared" si="2"/>
        <v>0</v>
      </c>
    </row>
    <row r="161" spans="1:11" s="277" customFormat="1" x14ac:dyDescent="0.3">
      <c r="A161" s="279" t="s">
        <v>310</v>
      </c>
      <c r="B161" s="99"/>
      <c r="C161" s="100"/>
      <c r="D161" s="100"/>
      <c r="E161" s="150"/>
      <c r="F161" s="101"/>
      <c r="G161" s="102"/>
      <c r="H161" s="103"/>
      <c r="I161" s="151"/>
      <c r="J161" s="103"/>
      <c r="K161" s="104">
        <f t="shared" si="2"/>
        <v>0</v>
      </c>
    </row>
    <row r="162" spans="1:11" s="277" customFormat="1" x14ac:dyDescent="0.3">
      <c r="A162" s="279" t="s">
        <v>310</v>
      </c>
      <c r="B162" s="99"/>
      <c r="C162" s="100"/>
      <c r="D162" s="100"/>
      <c r="E162" s="150"/>
      <c r="F162" s="101"/>
      <c r="G162" s="102"/>
      <c r="H162" s="103"/>
      <c r="I162" s="151"/>
      <c r="J162" s="103"/>
      <c r="K162" s="104">
        <f t="shared" si="2"/>
        <v>0</v>
      </c>
    </row>
    <row r="163" spans="1:11" s="277" customFormat="1" x14ac:dyDescent="0.3">
      <c r="A163" s="279" t="s">
        <v>312</v>
      </c>
      <c r="B163" s="99"/>
      <c r="C163" s="100"/>
      <c r="D163" s="100"/>
      <c r="E163" s="150"/>
      <c r="F163" s="101"/>
      <c r="G163" s="102"/>
      <c r="H163" s="103"/>
      <c r="I163" s="151"/>
      <c r="J163" s="103"/>
      <c r="K163" s="104">
        <f t="shared" si="2"/>
        <v>0</v>
      </c>
    </row>
    <row r="164" spans="1:11" s="277" customFormat="1" x14ac:dyDescent="0.3">
      <c r="A164" s="279" t="s">
        <v>313</v>
      </c>
      <c r="B164" s="99"/>
      <c r="C164" s="100"/>
      <c r="D164" s="100"/>
      <c r="E164" s="150"/>
      <c r="F164" s="101"/>
      <c r="G164" s="102"/>
      <c r="H164" s="103"/>
      <c r="I164" s="151"/>
      <c r="J164" s="103"/>
      <c r="K164" s="104">
        <f t="shared" si="2"/>
        <v>0</v>
      </c>
    </row>
    <row r="165" spans="1:11" s="277" customFormat="1" x14ac:dyDescent="0.3">
      <c r="A165" s="279" t="s">
        <v>314</v>
      </c>
      <c r="B165" s="99"/>
      <c r="C165" s="100"/>
      <c r="D165" s="100"/>
      <c r="E165" s="150"/>
      <c r="F165" s="101"/>
      <c r="G165" s="102"/>
      <c r="H165" s="103"/>
      <c r="I165" s="151"/>
      <c r="J165" s="103"/>
      <c r="K165" s="104">
        <f t="shared" si="2"/>
        <v>0</v>
      </c>
    </row>
    <row r="166" spans="1:11" s="277" customFormat="1" x14ac:dyDescent="0.3">
      <c r="A166" s="279" t="s">
        <v>316</v>
      </c>
      <c r="B166" s="99">
        <v>18</v>
      </c>
      <c r="C166" s="100"/>
      <c r="D166" s="100"/>
      <c r="E166" s="150"/>
      <c r="F166" s="101">
        <v>6</v>
      </c>
      <c r="G166" s="102">
        <v>35</v>
      </c>
      <c r="H166" s="103">
        <v>19</v>
      </c>
      <c r="I166" s="151">
        <v>1</v>
      </c>
      <c r="J166" s="103">
        <v>6</v>
      </c>
      <c r="K166" s="104">
        <f t="shared" si="2"/>
        <v>85</v>
      </c>
    </row>
    <row r="167" spans="1:11" s="277" customFormat="1" x14ac:dyDescent="0.3">
      <c r="A167" s="279" t="s">
        <v>317</v>
      </c>
      <c r="B167" s="99"/>
      <c r="C167" s="100"/>
      <c r="D167" s="100"/>
      <c r="E167" s="150"/>
      <c r="F167" s="101"/>
      <c r="G167" s="102"/>
      <c r="H167" s="103"/>
      <c r="I167" s="151"/>
      <c r="J167" s="103"/>
      <c r="K167" s="104">
        <f t="shared" si="2"/>
        <v>0</v>
      </c>
    </row>
    <row r="168" spans="1:11" s="277" customFormat="1" x14ac:dyDescent="0.3">
      <c r="A168" s="279" t="s">
        <v>318</v>
      </c>
      <c r="B168" s="99">
        <v>66</v>
      </c>
      <c r="C168" s="100">
        <v>1</v>
      </c>
      <c r="D168" s="100"/>
      <c r="E168" s="150"/>
      <c r="F168" s="101">
        <v>23</v>
      </c>
      <c r="G168" s="102">
        <v>28</v>
      </c>
      <c r="H168" s="103">
        <v>1</v>
      </c>
      <c r="I168" s="151">
        <v>2</v>
      </c>
      <c r="J168" s="103"/>
      <c r="K168" s="104">
        <f t="shared" si="2"/>
        <v>120</v>
      </c>
    </row>
    <row r="169" spans="1:11" s="277" customFormat="1" x14ac:dyDescent="0.3">
      <c r="A169" s="279" t="s">
        <v>151</v>
      </c>
      <c r="B169" s="99"/>
      <c r="C169" s="100"/>
      <c r="D169" s="100"/>
      <c r="E169" s="150"/>
      <c r="F169" s="101"/>
      <c r="G169" s="102"/>
      <c r="H169" s="103"/>
      <c r="I169" s="151"/>
      <c r="J169" s="103"/>
      <c r="K169" s="104">
        <f t="shared" si="2"/>
        <v>0</v>
      </c>
    </row>
    <row r="170" spans="1:11" s="277" customFormat="1" x14ac:dyDescent="0.3">
      <c r="A170" s="279" t="s">
        <v>319</v>
      </c>
      <c r="B170" s="99">
        <v>23</v>
      </c>
      <c r="C170" s="100">
        <v>1</v>
      </c>
      <c r="D170" s="100"/>
      <c r="E170" s="150"/>
      <c r="F170" s="101"/>
      <c r="G170" s="102">
        <v>13</v>
      </c>
      <c r="H170" s="103"/>
      <c r="I170" s="151"/>
      <c r="J170" s="103"/>
      <c r="K170" s="104">
        <f t="shared" si="2"/>
        <v>36</v>
      </c>
    </row>
    <row r="171" spans="1:11" s="277" customFormat="1" x14ac:dyDescent="0.3">
      <c r="A171" s="279" t="s">
        <v>212</v>
      </c>
      <c r="B171" s="99"/>
      <c r="C171" s="100"/>
      <c r="D171" s="100"/>
      <c r="E171" s="150"/>
      <c r="F171" s="101"/>
      <c r="G171" s="102"/>
      <c r="H171" s="103"/>
      <c r="I171" s="151"/>
      <c r="J171" s="103"/>
      <c r="K171" s="104">
        <f t="shared" si="2"/>
        <v>0</v>
      </c>
    </row>
    <row r="172" spans="1:11" s="277" customFormat="1" x14ac:dyDescent="0.3">
      <c r="A172" s="279" t="s">
        <v>320</v>
      </c>
      <c r="B172" s="99"/>
      <c r="C172" s="100"/>
      <c r="D172" s="100"/>
      <c r="E172" s="150"/>
      <c r="F172" s="101"/>
      <c r="G172" s="102"/>
      <c r="H172" s="103"/>
      <c r="I172" s="151"/>
      <c r="J172" s="103"/>
      <c r="K172" s="104">
        <f t="shared" si="2"/>
        <v>0</v>
      </c>
    </row>
    <row r="173" spans="1:11" s="277" customFormat="1" x14ac:dyDescent="0.3">
      <c r="A173" s="279" t="s">
        <v>217</v>
      </c>
      <c r="B173" s="99"/>
      <c r="C173" s="100"/>
      <c r="D173" s="100"/>
      <c r="E173" s="150"/>
      <c r="F173" s="101"/>
      <c r="G173" s="102"/>
      <c r="H173" s="103"/>
      <c r="I173" s="151"/>
      <c r="J173" s="103"/>
      <c r="K173" s="104">
        <f t="shared" si="2"/>
        <v>0</v>
      </c>
    </row>
    <row r="174" spans="1:11" s="277" customFormat="1" x14ac:dyDescent="0.3">
      <c r="A174" s="279" t="s">
        <v>219</v>
      </c>
      <c r="B174" s="99"/>
      <c r="C174" s="100"/>
      <c r="D174" s="100"/>
      <c r="E174" s="150"/>
      <c r="F174" s="101"/>
      <c r="G174" s="102"/>
      <c r="H174" s="103"/>
      <c r="I174" s="151"/>
      <c r="J174" s="103"/>
      <c r="K174" s="104">
        <f t="shared" si="2"/>
        <v>0</v>
      </c>
    </row>
    <row r="175" spans="1:11" s="277" customFormat="1" x14ac:dyDescent="0.3">
      <c r="A175" s="279" t="s">
        <v>247</v>
      </c>
      <c r="B175" s="99"/>
      <c r="C175" s="100"/>
      <c r="D175" s="100"/>
      <c r="E175" s="150"/>
      <c r="F175" s="101">
        <v>2</v>
      </c>
      <c r="G175" s="102">
        <v>3</v>
      </c>
      <c r="H175" s="103"/>
      <c r="I175" s="151"/>
      <c r="J175" s="103"/>
      <c r="K175" s="104">
        <f t="shared" si="2"/>
        <v>5</v>
      </c>
    </row>
    <row r="176" spans="1:11" s="277" customFormat="1" x14ac:dyDescent="0.3">
      <c r="A176" s="279" t="s">
        <v>249</v>
      </c>
      <c r="B176" s="99"/>
      <c r="C176" s="100"/>
      <c r="D176" s="100"/>
      <c r="E176" s="150"/>
      <c r="F176" s="101"/>
      <c r="G176" s="102"/>
      <c r="H176" s="103"/>
      <c r="I176" s="151"/>
      <c r="J176" s="103"/>
      <c r="K176" s="104">
        <f t="shared" si="2"/>
        <v>0</v>
      </c>
    </row>
    <row r="177" spans="1:11" s="277" customFormat="1" x14ac:dyDescent="0.3">
      <c r="A177" s="279" t="s">
        <v>277</v>
      </c>
      <c r="B177" s="99"/>
      <c r="C177" s="100"/>
      <c r="D177" s="100"/>
      <c r="E177" s="150"/>
      <c r="F177" s="101"/>
      <c r="G177" s="102"/>
      <c r="H177" s="103"/>
      <c r="I177" s="151"/>
      <c r="J177" s="103"/>
      <c r="K177" s="104">
        <f t="shared" si="2"/>
        <v>0</v>
      </c>
    </row>
    <row r="178" spans="1:11" s="277" customFormat="1" x14ac:dyDescent="0.3">
      <c r="A178" s="279" t="s">
        <v>281</v>
      </c>
      <c r="B178" s="99"/>
      <c r="C178" s="100"/>
      <c r="D178" s="100"/>
      <c r="E178" s="150"/>
      <c r="F178" s="101"/>
      <c r="G178" s="102"/>
      <c r="H178" s="103"/>
      <c r="I178" s="151"/>
      <c r="J178" s="103"/>
      <c r="K178" s="104">
        <f t="shared" si="2"/>
        <v>0</v>
      </c>
    </row>
    <row r="179" spans="1:11" s="277" customFormat="1" x14ac:dyDescent="0.3">
      <c r="A179" s="279" t="s">
        <v>292</v>
      </c>
      <c r="B179" s="99"/>
      <c r="C179" s="100"/>
      <c r="D179" s="100"/>
      <c r="E179" s="150"/>
      <c r="F179" s="101"/>
      <c r="G179" s="102"/>
      <c r="H179" s="103"/>
      <c r="I179" s="151"/>
      <c r="J179" s="103"/>
      <c r="K179" s="104">
        <f t="shared" si="2"/>
        <v>0</v>
      </c>
    </row>
    <row r="180" spans="1:11" s="277" customFormat="1" x14ac:dyDescent="0.3">
      <c r="A180" s="279" t="s">
        <v>294</v>
      </c>
      <c r="B180" s="99"/>
      <c r="C180" s="100"/>
      <c r="D180" s="100"/>
      <c r="E180" s="150"/>
      <c r="F180" s="101"/>
      <c r="G180" s="102"/>
      <c r="H180" s="103"/>
      <c r="I180" s="151"/>
      <c r="J180" s="103"/>
      <c r="K180" s="104">
        <f t="shared" si="2"/>
        <v>0</v>
      </c>
    </row>
    <row r="181" spans="1:11" s="277" customFormat="1" x14ac:dyDescent="0.3">
      <c r="A181" s="279" t="s">
        <v>308</v>
      </c>
      <c r="B181" s="99"/>
      <c r="C181" s="100"/>
      <c r="D181" s="100"/>
      <c r="E181" s="150"/>
      <c r="F181" s="101"/>
      <c r="G181" s="102"/>
      <c r="H181" s="103"/>
      <c r="I181" s="151"/>
      <c r="J181" s="103"/>
      <c r="K181" s="104">
        <f t="shared" si="2"/>
        <v>0</v>
      </c>
    </row>
    <row r="182" spans="1:11" s="277" customFormat="1" x14ac:dyDescent="0.3">
      <c r="A182" s="279" t="s">
        <v>315</v>
      </c>
      <c r="B182" s="99"/>
      <c r="C182" s="100"/>
      <c r="D182" s="100"/>
      <c r="E182" s="150"/>
      <c r="F182" s="101"/>
      <c r="G182" s="102"/>
      <c r="H182" s="103"/>
      <c r="I182" s="151"/>
      <c r="J182" s="103"/>
      <c r="K182" s="104">
        <f t="shared" si="2"/>
        <v>0</v>
      </c>
    </row>
    <row r="183" spans="1:11" s="277" customFormat="1" x14ac:dyDescent="0.3">
      <c r="A183" s="279" t="s">
        <v>321</v>
      </c>
      <c r="B183" s="99"/>
      <c r="C183" s="100"/>
      <c r="D183" s="100"/>
      <c r="E183" s="150"/>
      <c r="F183" s="101"/>
      <c r="G183" s="102"/>
      <c r="H183" s="103"/>
      <c r="I183" s="151"/>
      <c r="J183" s="103"/>
      <c r="K183" s="104">
        <f t="shared" si="2"/>
        <v>0</v>
      </c>
    </row>
    <row r="184" spans="1:11" s="277" customFormat="1" x14ac:dyDescent="0.3">
      <c r="A184" s="279" t="s">
        <v>329</v>
      </c>
      <c r="B184" s="99"/>
      <c r="C184" s="100"/>
      <c r="D184" s="100"/>
      <c r="E184" s="150"/>
      <c r="F184" s="101"/>
      <c r="G184" s="102"/>
      <c r="H184" s="103"/>
      <c r="I184" s="151"/>
      <c r="J184" s="103"/>
      <c r="K184" s="104">
        <f t="shared" si="2"/>
        <v>0</v>
      </c>
    </row>
    <row r="185" spans="1:11" s="277" customFormat="1" x14ac:dyDescent="0.3">
      <c r="A185" s="279" t="s">
        <v>512</v>
      </c>
      <c r="B185" s="99"/>
      <c r="C185" s="100"/>
      <c r="D185" s="100"/>
      <c r="E185" s="150"/>
      <c r="F185" s="101"/>
      <c r="G185" s="102"/>
      <c r="H185" s="103"/>
      <c r="I185" s="151"/>
      <c r="J185" s="103"/>
      <c r="K185" s="104">
        <f t="shared" si="2"/>
        <v>0</v>
      </c>
    </row>
    <row r="186" spans="1:11" s="277" customFormat="1" x14ac:dyDescent="0.3">
      <c r="A186" s="279" t="s">
        <v>334</v>
      </c>
      <c r="B186" s="99"/>
      <c r="C186" s="100"/>
      <c r="D186" s="100"/>
      <c r="E186" s="150"/>
      <c r="F186" s="101"/>
      <c r="G186" s="102"/>
      <c r="H186" s="103"/>
      <c r="I186" s="151"/>
      <c r="J186" s="103"/>
      <c r="K186" s="104">
        <f t="shared" si="2"/>
        <v>0</v>
      </c>
    </row>
    <row r="187" spans="1:11" s="277" customFormat="1" x14ac:dyDescent="0.3">
      <c r="A187" s="279" t="s">
        <v>361</v>
      </c>
      <c r="B187" s="99"/>
      <c r="C187" s="100"/>
      <c r="D187" s="100"/>
      <c r="E187" s="150"/>
      <c r="F187" s="101"/>
      <c r="G187" s="102"/>
      <c r="H187" s="103"/>
      <c r="I187" s="151"/>
      <c r="J187" s="103"/>
      <c r="K187" s="104">
        <f t="shared" si="2"/>
        <v>0</v>
      </c>
    </row>
    <row r="188" spans="1:11" s="277" customFormat="1" x14ac:dyDescent="0.3">
      <c r="A188" s="279" t="s">
        <v>368</v>
      </c>
      <c r="B188" s="99"/>
      <c r="C188" s="100"/>
      <c r="D188" s="100"/>
      <c r="E188" s="150"/>
      <c r="F188" s="101"/>
      <c r="G188" s="102"/>
      <c r="H188" s="103"/>
      <c r="I188" s="151"/>
      <c r="J188" s="103"/>
      <c r="K188" s="104">
        <f t="shared" si="2"/>
        <v>0</v>
      </c>
    </row>
    <row r="189" spans="1:11" s="277" customFormat="1" x14ac:dyDescent="0.3">
      <c r="A189" s="279" t="s">
        <v>377</v>
      </c>
      <c r="B189" s="99"/>
      <c r="C189" s="100"/>
      <c r="D189" s="100"/>
      <c r="E189" s="150"/>
      <c r="F189" s="101"/>
      <c r="G189" s="102"/>
      <c r="H189" s="103"/>
      <c r="I189" s="151"/>
      <c r="J189" s="103"/>
      <c r="K189" s="104">
        <f t="shared" si="2"/>
        <v>0</v>
      </c>
    </row>
    <row r="190" spans="1:11" s="277" customFormat="1" x14ac:dyDescent="0.3">
      <c r="A190" s="279" t="s">
        <v>379</v>
      </c>
      <c r="B190" s="99"/>
      <c r="C190" s="100"/>
      <c r="D190" s="100"/>
      <c r="E190" s="150"/>
      <c r="F190" s="101"/>
      <c r="G190" s="102"/>
      <c r="H190" s="103"/>
      <c r="I190" s="151"/>
      <c r="J190" s="103"/>
      <c r="K190" s="104">
        <f t="shared" si="2"/>
        <v>0</v>
      </c>
    </row>
    <row r="191" spans="1:11" s="277" customFormat="1" x14ac:dyDescent="0.3">
      <c r="A191" s="279" t="s">
        <v>322</v>
      </c>
      <c r="B191" s="99">
        <v>2</v>
      </c>
      <c r="C191" s="100"/>
      <c r="D191" s="100"/>
      <c r="E191" s="150"/>
      <c r="F191" s="101">
        <v>6</v>
      </c>
      <c r="G191" s="102">
        <v>3</v>
      </c>
      <c r="H191" s="103">
        <v>2</v>
      </c>
      <c r="I191" s="151"/>
      <c r="J191" s="103"/>
      <c r="K191" s="104">
        <f t="shared" si="2"/>
        <v>13</v>
      </c>
    </row>
    <row r="192" spans="1:11" s="277" customFormat="1" x14ac:dyDescent="0.3">
      <c r="A192" s="279" t="s">
        <v>323</v>
      </c>
      <c r="B192" s="99"/>
      <c r="C192" s="100"/>
      <c r="D192" s="100"/>
      <c r="E192" s="150"/>
      <c r="F192" s="101"/>
      <c r="G192" s="102"/>
      <c r="H192" s="103"/>
      <c r="I192" s="151"/>
      <c r="J192" s="103"/>
      <c r="K192" s="104">
        <f t="shared" si="2"/>
        <v>0</v>
      </c>
    </row>
    <row r="193" spans="1:11" s="277" customFormat="1" x14ac:dyDescent="0.3">
      <c r="A193" s="279" t="s">
        <v>324</v>
      </c>
      <c r="B193" s="99"/>
      <c r="C193" s="100"/>
      <c r="D193" s="100"/>
      <c r="E193" s="150"/>
      <c r="F193" s="101"/>
      <c r="G193" s="102"/>
      <c r="H193" s="103"/>
      <c r="I193" s="151"/>
      <c r="J193" s="103"/>
      <c r="K193" s="104">
        <f t="shared" si="2"/>
        <v>0</v>
      </c>
    </row>
    <row r="194" spans="1:11" s="277" customFormat="1" x14ac:dyDescent="0.3">
      <c r="A194" s="279" t="s">
        <v>325</v>
      </c>
      <c r="B194" s="99">
        <v>4</v>
      </c>
      <c r="C194" s="100"/>
      <c r="D194" s="100"/>
      <c r="E194" s="150"/>
      <c r="F194" s="101">
        <v>4</v>
      </c>
      <c r="G194" s="102">
        <v>7</v>
      </c>
      <c r="H194" s="103"/>
      <c r="I194" s="151">
        <v>1</v>
      </c>
      <c r="J194" s="103"/>
      <c r="K194" s="104">
        <f t="shared" si="2"/>
        <v>16</v>
      </c>
    </row>
    <row r="195" spans="1:11" s="277" customFormat="1" x14ac:dyDescent="0.3">
      <c r="A195" s="279" t="s">
        <v>387</v>
      </c>
      <c r="B195" s="99"/>
      <c r="C195" s="100"/>
      <c r="D195" s="100"/>
      <c r="E195" s="150"/>
      <c r="F195" s="101"/>
      <c r="G195" s="102"/>
      <c r="H195" s="103"/>
      <c r="I195" s="151"/>
      <c r="J195" s="103"/>
      <c r="K195" s="104">
        <f t="shared" si="2"/>
        <v>0</v>
      </c>
    </row>
    <row r="196" spans="1:11" s="277" customFormat="1" x14ac:dyDescent="0.3">
      <c r="A196" s="279" t="s">
        <v>327</v>
      </c>
      <c r="B196" s="99"/>
      <c r="C196" s="100"/>
      <c r="D196" s="100"/>
      <c r="E196" s="150"/>
      <c r="F196" s="101"/>
      <c r="G196" s="102"/>
      <c r="H196" s="103"/>
      <c r="I196" s="151"/>
      <c r="J196" s="103"/>
      <c r="K196" s="104">
        <f t="shared" ref="K196:K259" si="3">SUM(B196,F196:J196)</f>
        <v>0</v>
      </c>
    </row>
    <row r="197" spans="1:11" s="277" customFormat="1" x14ac:dyDescent="0.3">
      <c r="A197" s="279" t="s">
        <v>331</v>
      </c>
      <c r="B197" s="99"/>
      <c r="C197" s="100"/>
      <c r="D197" s="100"/>
      <c r="E197" s="150"/>
      <c r="F197" s="101"/>
      <c r="G197" s="102"/>
      <c r="H197" s="103"/>
      <c r="I197" s="151"/>
      <c r="J197" s="103"/>
      <c r="K197" s="104">
        <f t="shared" si="3"/>
        <v>0</v>
      </c>
    </row>
    <row r="198" spans="1:11" s="277" customFormat="1" x14ac:dyDescent="0.3">
      <c r="A198" s="279" t="s">
        <v>333</v>
      </c>
      <c r="B198" s="99"/>
      <c r="C198" s="100"/>
      <c r="D198" s="100"/>
      <c r="E198" s="150"/>
      <c r="F198" s="101"/>
      <c r="G198" s="102"/>
      <c r="H198" s="103"/>
      <c r="I198" s="151"/>
      <c r="J198" s="103"/>
      <c r="K198" s="104">
        <f t="shared" si="3"/>
        <v>0</v>
      </c>
    </row>
    <row r="199" spans="1:11" s="277" customFormat="1" x14ac:dyDescent="0.3">
      <c r="A199" s="279" t="s">
        <v>335</v>
      </c>
      <c r="B199" s="99"/>
      <c r="C199" s="100"/>
      <c r="D199" s="100"/>
      <c r="E199" s="150"/>
      <c r="F199" s="101"/>
      <c r="G199" s="102"/>
      <c r="H199" s="103"/>
      <c r="I199" s="151"/>
      <c r="J199" s="103"/>
      <c r="K199" s="104">
        <f t="shared" si="3"/>
        <v>0</v>
      </c>
    </row>
    <row r="200" spans="1:11" s="277" customFormat="1" x14ac:dyDescent="0.3">
      <c r="A200" s="279" t="s">
        <v>336</v>
      </c>
      <c r="B200" s="99">
        <v>5</v>
      </c>
      <c r="C200" s="100">
        <v>1</v>
      </c>
      <c r="D200" s="100"/>
      <c r="E200" s="150"/>
      <c r="F200" s="101">
        <v>15</v>
      </c>
      <c r="G200" s="102">
        <v>25</v>
      </c>
      <c r="H200" s="103">
        <v>20</v>
      </c>
      <c r="I200" s="151"/>
      <c r="J200" s="103">
        <v>4</v>
      </c>
      <c r="K200" s="104">
        <f t="shared" si="3"/>
        <v>69</v>
      </c>
    </row>
    <row r="201" spans="1:11" s="277" customFormat="1" x14ac:dyDescent="0.3">
      <c r="A201" s="279" t="s">
        <v>337</v>
      </c>
      <c r="B201" s="99">
        <v>14</v>
      </c>
      <c r="C201" s="100"/>
      <c r="D201" s="100"/>
      <c r="E201" s="150"/>
      <c r="F201" s="101"/>
      <c r="G201" s="102">
        <v>1</v>
      </c>
      <c r="H201" s="103"/>
      <c r="I201" s="151">
        <v>1</v>
      </c>
      <c r="J201" s="103"/>
      <c r="K201" s="104">
        <f t="shared" si="3"/>
        <v>16</v>
      </c>
    </row>
    <row r="202" spans="1:11" s="277" customFormat="1" x14ac:dyDescent="0.3">
      <c r="A202" s="279" t="s">
        <v>338</v>
      </c>
      <c r="B202" s="99"/>
      <c r="C202" s="100"/>
      <c r="D202" s="100"/>
      <c r="E202" s="150"/>
      <c r="F202" s="101"/>
      <c r="G202" s="102"/>
      <c r="H202" s="103"/>
      <c r="I202" s="151"/>
      <c r="J202" s="103"/>
      <c r="K202" s="104">
        <f t="shared" si="3"/>
        <v>0</v>
      </c>
    </row>
    <row r="203" spans="1:11" s="277" customFormat="1" x14ac:dyDescent="0.3">
      <c r="A203" s="279" t="s">
        <v>381</v>
      </c>
      <c r="B203" s="99">
        <v>4</v>
      </c>
      <c r="C203" s="100"/>
      <c r="D203" s="100"/>
      <c r="E203" s="150"/>
      <c r="F203" s="101">
        <v>1</v>
      </c>
      <c r="G203" s="102">
        <v>15</v>
      </c>
      <c r="H203" s="103"/>
      <c r="I203" s="151">
        <v>5</v>
      </c>
      <c r="J203" s="103"/>
      <c r="K203" s="104">
        <f t="shared" si="3"/>
        <v>25</v>
      </c>
    </row>
    <row r="204" spans="1:11" s="277" customFormat="1" x14ac:dyDescent="0.3">
      <c r="A204" s="279" t="s">
        <v>340</v>
      </c>
      <c r="B204" s="99"/>
      <c r="C204" s="100"/>
      <c r="D204" s="100"/>
      <c r="E204" s="150"/>
      <c r="F204" s="101">
        <v>6</v>
      </c>
      <c r="G204" s="102">
        <v>16</v>
      </c>
      <c r="H204" s="103"/>
      <c r="I204" s="151">
        <v>1</v>
      </c>
      <c r="J204" s="103"/>
      <c r="K204" s="104">
        <f t="shared" si="3"/>
        <v>23</v>
      </c>
    </row>
    <row r="205" spans="1:11" s="277" customFormat="1" x14ac:dyDescent="0.3">
      <c r="A205" s="279" t="s">
        <v>285</v>
      </c>
      <c r="B205" s="99"/>
      <c r="C205" s="100"/>
      <c r="D205" s="100"/>
      <c r="E205" s="150"/>
      <c r="F205" s="101">
        <v>10</v>
      </c>
      <c r="G205" s="102"/>
      <c r="H205" s="103"/>
      <c r="I205" s="151"/>
      <c r="J205" s="103"/>
      <c r="K205" s="104">
        <f t="shared" si="3"/>
        <v>10</v>
      </c>
    </row>
    <row r="206" spans="1:11" s="277" customFormat="1" x14ac:dyDescent="0.3">
      <c r="A206" s="279" t="s">
        <v>332</v>
      </c>
      <c r="B206" s="99"/>
      <c r="C206" s="100"/>
      <c r="D206" s="100"/>
      <c r="E206" s="150"/>
      <c r="F206" s="101"/>
      <c r="G206" s="102"/>
      <c r="H206" s="103"/>
      <c r="I206" s="151"/>
      <c r="J206" s="103"/>
      <c r="K206" s="104">
        <f t="shared" si="3"/>
        <v>0</v>
      </c>
    </row>
    <row r="207" spans="1:11" s="277" customFormat="1" x14ac:dyDescent="0.3">
      <c r="A207" s="279" t="s">
        <v>347</v>
      </c>
      <c r="B207" s="99"/>
      <c r="C207" s="100"/>
      <c r="D207" s="100"/>
      <c r="E207" s="150"/>
      <c r="F207" s="101"/>
      <c r="G207" s="102"/>
      <c r="H207" s="103"/>
      <c r="I207" s="151"/>
      <c r="J207" s="103"/>
      <c r="K207" s="104">
        <f t="shared" si="3"/>
        <v>0</v>
      </c>
    </row>
    <row r="208" spans="1:11" s="277" customFormat="1" x14ac:dyDescent="0.3">
      <c r="A208" s="279" t="s">
        <v>349</v>
      </c>
      <c r="B208" s="99"/>
      <c r="C208" s="100"/>
      <c r="D208" s="100"/>
      <c r="E208" s="150"/>
      <c r="F208" s="101"/>
      <c r="G208" s="102"/>
      <c r="H208" s="103"/>
      <c r="I208" s="151"/>
      <c r="J208" s="103"/>
      <c r="K208" s="104">
        <f t="shared" si="3"/>
        <v>0</v>
      </c>
    </row>
    <row r="209" spans="1:13" s="277" customFormat="1" x14ac:dyDescent="0.3">
      <c r="A209" s="279" t="s">
        <v>295</v>
      </c>
      <c r="B209" s="99">
        <v>14</v>
      </c>
      <c r="C209" s="100">
        <v>1</v>
      </c>
      <c r="D209" s="100"/>
      <c r="E209" s="150"/>
      <c r="F209" s="101">
        <v>6</v>
      </c>
      <c r="G209" s="102">
        <v>12</v>
      </c>
      <c r="H209" s="103"/>
      <c r="I209" s="151">
        <v>2</v>
      </c>
      <c r="J209" s="103">
        <v>2</v>
      </c>
      <c r="K209" s="104">
        <f t="shared" si="3"/>
        <v>36</v>
      </c>
    </row>
    <row r="210" spans="1:13" s="277" customFormat="1" x14ac:dyDescent="0.3">
      <c r="A210" s="279" t="s">
        <v>341</v>
      </c>
      <c r="B210" s="99"/>
      <c r="C210" s="100"/>
      <c r="D210" s="100"/>
      <c r="E210" s="150"/>
      <c r="F210" s="101"/>
      <c r="G210" s="102"/>
      <c r="H210" s="103"/>
      <c r="I210" s="151"/>
      <c r="J210" s="103"/>
      <c r="K210" s="104">
        <f t="shared" si="3"/>
        <v>0</v>
      </c>
    </row>
    <row r="211" spans="1:13" s="277" customFormat="1" x14ac:dyDescent="0.3">
      <c r="A211" s="296" t="s">
        <v>602</v>
      </c>
      <c r="B211" s="99"/>
      <c r="C211" s="100"/>
      <c r="D211" s="100"/>
      <c r="E211" s="150"/>
      <c r="F211" s="101"/>
      <c r="G211" s="102"/>
      <c r="H211" s="103"/>
      <c r="I211" s="151"/>
      <c r="J211" s="103"/>
      <c r="K211" s="104">
        <f t="shared" si="3"/>
        <v>0</v>
      </c>
    </row>
    <row r="212" spans="1:13" s="277" customFormat="1" x14ac:dyDescent="0.3">
      <c r="A212" s="296" t="s">
        <v>602</v>
      </c>
      <c r="B212" s="99"/>
      <c r="C212" s="100"/>
      <c r="D212" s="100"/>
      <c r="E212" s="150"/>
      <c r="F212" s="101"/>
      <c r="G212" s="102"/>
      <c r="H212" s="103"/>
      <c r="I212" s="151"/>
      <c r="J212" s="103"/>
      <c r="K212" s="104">
        <f t="shared" si="3"/>
        <v>0</v>
      </c>
      <c r="M212" s="92"/>
    </row>
    <row r="213" spans="1:13" s="277" customFormat="1" x14ac:dyDescent="0.3">
      <c r="A213" s="279" t="s">
        <v>183</v>
      </c>
      <c r="B213" s="99"/>
      <c r="C213" s="100"/>
      <c r="D213" s="100"/>
      <c r="E213" s="150"/>
      <c r="F213" s="101"/>
      <c r="G213" s="102"/>
      <c r="H213" s="103"/>
      <c r="I213" s="151"/>
      <c r="J213" s="103"/>
      <c r="K213" s="104">
        <f t="shared" si="3"/>
        <v>0</v>
      </c>
      <c r="M213" s="92"/>
    </row>
    <row r="214" spans="1:13" s="277" customFormat="1" x14ac:dyDescent="0.3">
      <c r="A214" s="279" t="s">
        <v>197</v>
      </c>
      <c r="B214" s="99"/>
      <c r="C214" s="100"/>
      <c r="D214" s="100"/>
      <c r="E214" s="150"/>
      <c r="F214" s="101"/>
      <c r="G214" s="102"/>
      <c r="H214" s="103"/>
      <c r="I214" s="151"/>
      <c r="J214" s="103"/>
      <c r="K214" s="104">
        <f t="shared" si="3"/>
        <v>0</v>
      </c>
    </row>
    <row r="215" spans="1:13" s="277" customFormat="1" x14ac:dyDescent="0.3">
      <c r="A215" s="279" t="s">
        <v>232</v>
      </c>
      <c r="B215" s="99">
        <v>2</v>
      </c>
      <c r="C215" s="100"/>
      <c r="D215" s="100"/>
      <c r="E215" s="150"/>
      <c r="F215" s="101">
        <v>1</v>
      </c>
      <c r="G215" s="102">
        <v>6</v>
      </c>
      <c r="H215" s="103"/>
      <c r="I215" s="151"/>
      <c r="J215" s="103"/>
      <c r="K215" s="104">
        <f t="shared" si="3"/>
        <v>9</v>
      </c>
    </row>
    <row r="216" spans="1:13" s="277" customFormat="1" x14ac:dyDescent="0.3">
      <c r="A216" s="279" t="s">
        <v>246</v>
      </c>
      <c r="B216" s="99"/>
      <c r="C216" s="100"/>
      <c r="D216" s="100"/>
      <c r="E216" s="150"/>
      <c r="F216" s="101"/>
      <c r="G216" s="102"/>
      <c r="H216" s="103"/>
      <c r="I216" s="151"/>
      <c r="J216" s="103"/>
      <c r="K216" s="104">
        <f t="shared" si="3"/>
        <v>0</v>
      </c>
    </row>
    <row r="217" spans="1:13" s="277" customFormat="1" x14ac:dyDescent="0.3">
      <c r="A217" s="279" t="s">
        <v>339</v>
      </c>
      <c r="B217" s="99"/>
      <c r="C217" s="100"/>
      <c r="D217" s="100"/>
      <c r="E217" s="150"/>
      <c r="F217" s="101"/>
      <c r="G217" s="102"/>
      <c r="H217" s="103"/>
      <c r="I217" s="151"/>
      <c r="J217" s="103"/>
      <c r="K217" s="104">
        <f t="shared" si="3"/>
        <v>0</v>
      </c>
    </row>
    <row r="218" spans="1:13" s="277" customFormat="1" x14ac:dyDescent="0.3">
      <c r="A218" s="279" t="s">
        <v>342</v>
      </c>
      <c r="B218" s="99"/>
      <c r="C218" s="100"/>
      <c r="D218" s="100"/>
      <c r="E218" s="150"/>
      <c r="F218" s="101"/>
      <c r="G218" s="102"/>
      <c r="H218" s="103"/>
      <c r="I218" s="151"/>
      <c r="J218" s="103"/>
      <c r="K218" s="104">
        <f t="shared" si="3"/>
        <v>0</v>
      </c>
    </row>
    <row r="219" spans="1:13" s="277" customFormat="1" x14ac:dyDescent="0.3">
      <c r="A219" s="279" t="s">
        <v>343</v>
      </c>
      <c r="B219" s="99"/>
      <c r="C219" s="100"/>
      <c r="D219" s="100"/>
      <c r="E219" s="150"/>
      <c r="F219" s="101"/>
      <c r="G219" s="102"/>
      <c r="H219" s="103"/>
      <c r="I219" s="151"/>
      <c r="J219" s="103"/>
      <c r="K219" s="104">
        <f t="shared" si="3"/>
        <v>0</v>
      </c>
    </row>
    <row r="220" spans="1:13" s="277" customFormat="1" x14ac:dyDescent="0.3">
      <c r="A220" s="279" t="s">
        <v>343</v>
      </c>
      <c r="B220" s="99"/>
      <c r="C220" s="100"/>
      <c r="D220" s="100"/>
      <c r="E220" s="150"/>
      <c r="F220" s="101"/>
      <c r="G220" s="102"/>
      <c r="H220" s="103"/>
      <c r="I220" s="151"/>
      <c r="J220" s="103"/>
      <c r="K220" s="104">
        <f t="shared" si="3"/>
        <v>0</v>
      </c>
    </row>
    <row r="221" spans="1:13" s="277" customFormat="1" x14ac:dyDescent="0.3">
      <c r="A221" s="279" t="s">
        <v>306</v>
      </c>
      <c r="B221" s="99"/>
      <c r="C221" s="100"/>
      <c r="D221" s="100"/>
      <c r="E221" s="150"/>
      <c r="F221" s="101"/>
      <c r="G221" s="102"/>
      <c r="H221" s="103"/>
      <c r="I221" s="151"/>
      <c r="J221" s="103"/>
      <c r="K221" s="104">
        <f t="shared" si="3"/>
        <v>0</v>
      </c>
    </row>
    <row r="222" spans="1:13" s="277" customFormat="1" x14ac:dyDescent="0.3">
      <c r="A222" s="279" t="s">
        <v>344</v>
      </c>
      <c r="B222" s="99"/>
      <c r="C222" s="100"/>
      <c r="D222" s="100"/>
      <c r="E222" s="150"/>
      <c r="F222" s="101"/>
      <c r="G222" s="102"/>
      <c r="H222" s="103"/>
      <c r="I222" s="151"/>
      <c r="J222" s="103"/>
      <c r="K222" s="104">
        <f t="shared" si="3"/>
        <v>0</v>
      </c>
    </row>
    <row r="223" spans="1:13" s="277" customFormat="1" x14ac:dyDescent="0.3">
      <c r="A223" s="279" t="s">
        <v>345</v>
      </c>
      <c r="B223" s="99"/>
      <c r="C223" s="100"/>
      <c r="D223" s="100"/>
      <c r="E223" s="150"/>
      <c r="F223" s="101"/>
      <c r="G223" s="102"/>
      <c r="H223" s="103"/>
      <c r="I223" s="151"/>
      <c r="J223" s="103"/>
      <c r="K223" s="104">
        <f t="shared" si="3"/>
        <v>0</v>
      </c>
    </row>
    <row r="224" spans="1:13" s="277" customFormat="1" x14ac:dyDescent="0.3">
      <c r="A224" s="279" t="s">
        <v>346</v>
      </c>
      <c r="B224" s="99"/>
      <c r="C224" s="100"/>
      <c r="D224" s="100"/>
      <c r="E224" s="150"/>
      <c r="F224" s="101"/>
      <c r="G224" s="102"/>
      <c r="H224" s="103"/>
      <c r="I224" s="151"/>
      <c r="J224" s="103"/>
      <c r="K224" s="104">
        <f t="shared" si="3"/>
        <v>0</v>
      </c>
    </row>
    <row r="225" spans="1:11" s="277" customFormat="1" x14ac:dyDescent="0.3">
      <c r="A225" s="279" t="s">
        <v>350</v>
      </c>
      <c r="B225" s="99"/>
      <c r="C225" s="100"/>
      <c r="D225" s="100"/>
      <c r="E225" s="150"/>
      <c r="F225" s="101"/>
      <c r="G225" s="102"/>
      <c r="H225" s="103"/>
      <c r="I225" s="151"/>
      <c r="J225" s="103"/>
      <c r="K225" s="104">
        <f t="shared" si="3"/>
        <v>0</v>
      </c>
    </row>
    <row r="226" spans="1:11" s="277" customFormat="1" x14ac:dyDescent="0.3">
      <c r="A226" s="279" t="s">
        <v>352</v>
      </c>
      <c r="B226" s="99"/>
      <c r="C226" s="100"/>
      <c r="D226" s="100"/>
      <c r="E226" s="150"/>
      <c r="F226" s="101"/>
      <c r="G226" s="102"/>
      <c r="H226" s="103"/>
      <c r="I226" s="151"/>
      <c r="J226" s="103"/>
      <c r="K226" s="104">
        <f t="shared" si="3"/>
        <v>0</v>
      </c>
    </row>
    <row r="227" spans="1:11" s="277" customFormat="1" x14ac:dyDescent="0.3">
      <c r="A227" s="279" t="s">
        <v>353</v>
      </c>
      <c r="B227" s="99"/>
      <c r="C227" s="100"/>
      <c r="D227" s="100"/>
      <c r="E227" s="150"/>
      <c r="F227" s="101"/>
      <c r="G227" s="102"/>
      <c r="H227" s="103"/>
      <c r="I227" s="151"/>
      <c r="J227" s="103"/>
      <c r="K227" s="104">
        <f t="shared" si="3"/>
        <v>0</v>
      </c>
    </row>
    <row r="228" spans="1:11" s="277" customFormat="1" x14ac:dyDescent="0.3">
      <c r="A228" s="279" t="s">
        <v>354</v>
      </c>
      <c r="B228" s="99"/>
      <c r="C228" s="100"/>
      <c r="D228" s="100"/>
      <c r="E228" s="150"/>
      <c r="F228" s="101"/>
      <c r="G228" s="102"/>
      <c r="H228" s="103"/>
      <c r="I228" s="151"/>
      <c r="J228" s="103"/>
      <c r="K228" s="104">
        <f t="shared" si="3"/>
        <v>0</v>
      </c>
    </row>
    <row r="229" spans="1:11" s="277" customFormat="1" x14ac:dyDescent="0.3">
      <c r="A229" s="279" t="s">
        <v>355</v>
      </c>
      <c r="B229" s="99"/>
      <c r="C229" s="100"/>
      <c r="D229" s="100"/>
      <c r="E229" s="150"/>
      <c r="F229" s="101"/>
      <c r="G229" s="102"/>
      <c r="H229" s="103"/>
      <c r="I229" s="151"/>
      <c r="J229" s="103"/>
      <c r="K229" s="104">
        <f t="shared" si="3"/>
        <v>0</v>
      </c>
    </row>
    <row r="230" spans="1:11" s="277" customFormat="1" x14ac:dyDescent="0.3">
      <c r="A230" s="279" t="s">
        <v>356</v>
      </c>
      <c r="B230" s="99">
        <v>29</v>
      </c>
      <c r="C230" s="100">
        <v>2</v>
      </c>
      <c r="D230" s="100"/>
      <c r="E230" s="150"/>
      <c r="F230" s="101">
        <v>35</v>
      </c>
      <c r="G230" s="102">
        <v>20</v>
      </c>
      <c r="H230" s="103">
        <v>1</v>
      </c>
      <c r="I230" s="151">
        <v>9</v>
      </c>
      <c r="J230" s="103"/>
      <c r="K230" s="104">
        <f t="shared" si="3"/>
        <v>94</v>
      </c>
    </row>
    <row r="231" spans="1:11" s="277" customFormat="1" x14ac:dyDescent="0.3">
      <c r="A231" s="279" t="s">
        <v>357</v>
      </c>
      <c r="B231" s="99"/>
      <c r="C231" s="100"/>
      <c r="D231" s="100"/>
      <c r="E231" s="150"/>
      <c r="F231" s="101"/>
      <c r="G231" s="102"/>
      <c r="H231" s="103"/>
      <c r="I231" s="151"/>
      <c r="J231" s="103"/>
      <c r="K231" s="104">
        <f t="shared" si="3"/>
        <v>0</v>
      </c>
    </row>
    <row r="232" spans="1:11" s="277" customFormat="1" x14ac:dyDescent="0.3">
      <c r="A232" s="279" t="s">
        <v>358</v>
      </c>
      <c r="B232" s="99"/>
      <c r="C232" s="100"/>
      <c r="D232" s="100"/>
      <c r="E232" s="150"/>
      <c r="F232" s="101"/>
      <c r="G232" s="102"/>
      <c r="H232" s="103"/>
      <c r="I232" s="151"/>
      <c r="J232" s="103"/>
      <c r="K232" s="104">
        <f t="shared" si="3"/>
        <v>0</v>
      </c>
    </row>
    <row r="233" spans="1:11" s="277" customFormat="1" x14ac:dyDescent="0.3">
      <c r="A233" s="279" t="s">
        <v>359</v>
      </c>
      <c r="B233" s="99">
        <v>2</v>
      </c>
      <c r="C233" s="100"/>
      <c r="D233" s="100"/>
      <c r="E233" s="150"/>
      <c r="F233" s="101"/>
      <c r="G233" s="102">
        <v>1</v>
      </c>
      <c r="H233" s="103"/>
      <c r="I233" s="151"/>
      <c r="J233" s="103"/>
      <c r="K233" s="104">
        <f t="shared" si="3"/>
        <v>3</v>
      </c>
    </row>
    <row r="234" spans="1:11" s="277" customFormat="1" x14ac:dyDescent="0.3">
      <c r="A234" s="279" t="s">
        <v>360</v>
      </c>
      <c r="B234" s="99"/>
      <c r="C234" s="100"/>
      <c r="D234" s="100"/>
      <c r="E234" s="150"/>
      <c r="F234" s="101"/>
      <c r="G234" s="102">
        <v>7</v>
      </c>
      <c r="H234" s="103"/>
      <c r="I234" s="151">
        <v>1</v>
      </c>
      <c r="J234" s="103"/>
      <c r="K234" s="104">
        <f t="shared" si="3"/>
        <v>8</v>
      </c>
    </row>
    <row r="235" spans="1:11" s="277" customFormat="1" x14ac:dyDescent="0.3">
      <c r="A235" s="279" t="s">
        <v>362</v>
      </c>
      <c r="B235" s="99"/>
      <c r="C235" s="100"/>
      <c r="D235" s="100"/>
      <c r="E235" s="150"/>
      <c r="F235" s="101"/>
      <c r="G235" s="102"/>
      <c r="H235" s="103"/>
      <c r="I235" s="151"/>
      <c r="J235" s="103"/>
      <c r="K235" s="104">
        <f t="shared" si="3"/>
        <v>0</v>
      </c>
    </row>
    <row r="236" spans="1:11" s="277" customFormat="1" x14ac:dyDescent="0.3">
      <c r="A236" s="279" t="s">
        <v>213</v>
      </c>
      <c r="B236" s="99"/>
      <c r="C236" s="100"/>
      <c r="D236" s="100"/>
      <c r="E236" s="150"/>
      <c r="F236" s="101"/>
      <c r="G236" s="102"/>
      <c r="H236" s="103"/>
      <c r="I236" s="151"/>
      <c r="J236" s="103"/>
      <c r="K236" s="104">
        <f t="shared" si="3"/>
        <v>0</v>
      </c>
    </row>
    <row r="237" spans="1:11" s="277" customFormat="1" x14ac:dyDescent="0.3">
      <c r="A237" s="279" t="s">
        <v>385</v>
      </c>
      <c r="B237" s="99"/>
      <c r="C237" s="100"/>
      <c r="D237" s="100"/>
      <c r="E237" s="150"/>
      <c r="F237" s="101"/>
      <c r="G237" s="102"/>
      <c r="H237" s="103"/>
      <c r="I237" s="151"/>
      <c r="J237" s="103"/>
      <c r="K237" s="104">
        <f t="shared" si="3"/>
        <v>0</v>
      </c>
    </row>
    <row r="238" spans="1:11" s="277" customFormat="1" x14ac:dyDescent="0.3">
      <c r="A238" s="279" t="s">
        <v>363</v>
      </c>
      <c r="B238" s="99"/>
      <c r="C238" s="100"/>
      <c r="D238" s="100"/>
      <c r="E238" s="150"/>
      <c r="F238" s="101"/>
      <c r="G238" s="102"/>
      <c r="H238" s="103"/>
      <c r="I238" s="151">
        <v>1</v>
      </c>
      <c r="J238" s="103"/>
      <c r="K238" s="104">
        <f t="shared" si="3"/>
        <v>1</v>
      </c>
    </row>
    <row r="239" spans="1:11" s="277" customFormat="1" x14ac:dyDescent="0.3">
      <c r="A239" s="279" t="s">
        <v>366</v>
      </c>
      <c r="B239" s="99"/>
      <c r="C239" s="100"/>
      <c r="D239" s="100"/>
      <c r="E239" s="150"/>
      <c r="F239" s="101"/>
      <c r="G239" s="102"/>
      <c r="H239" s="103"/>
      <c r="I239" s="151"/>
      <c r="J239" s="103"/>
      <c r="K239" s="104">
        <f t="shared" si="3"/>
        <v>0</v>
      </c>
    </row>
    <row r="240" spans="1:11" s="277" customFormat="1" x14ac:dyDescent="0.3">
      <c r="A240" s="279" t="s">
        <v>365</v>
      </c>
      <c r="B240" s="99"/>
      <c r="C240" s="100"/>
      <c r="D240" s="100"/>
      <c r="E240" s="150"/>
      <c r="F240" s="101"/>
      <c r="G240" s="102"/>
      <c r="H240" s="103"/>
      <c r="I240" s="151"/>
      <c r="J240" s="103"/>
      <c r="K240" s="104">
        <f t="shared" si="3"/>
        <v>0</v>
      </c>
    </row>
    <row r="241" spans="1:13" s="277" customFormat="1" x14ac:dyDescent="0.3">
      <c r="A241" s="279" t="s">
        <v>369</v>
      </c>
      <c r="B241" s="99"/>
      <c r="C241" s="100"/>
      <c r="D241" s="100"/>
      <c r="E241" s="150"/>
      <c r="F241" s="101"/>
      <c r="G241" s="102"/>
      <c r="H241" s="103"/>
      <c r="I241" s="151"/>
      <c r="J241" s="103"/>
      <c r="K241" s="104">
        <f t="shared" si="3"/>
        <v>0</v>
      </c>
    </row>
    <row r="242" spans="1:13" s="277" customFormat="1" x14ac:dyDescent="0.3">
      <c r="A242" s="279" t="s">
        <v>370</v>
      </c>
      <c r="B242" s="99">
        <v>14</v>
      </c>
      <c r="C242" s="100"/>
      <c r="D242" s="100"/>
      <c r="E242" s="150"/>
      <c r="F242" s="101">
        <v>32</v>
      </c>
      <c r="G242" s="102">
        <v>2</v>
      </c>
      <c r="H242" s="103">
        <v>3</v>
      </c>
      <c r="I242" s="151">
        <v>1</v>
      </c>
      <c r="J242" s="103">
        <v>2</v>
      </c>
      <c r="K242" s="104">
        <f t="shared" si="3"/>
        <v>54</v>
      </c>
    </row>
    <row r="243" spans="1:13" s="277" customFormat="1" x14ac:dyDescent="0.3">
      <c r="A243" s="279" t="s">
        <v>371</v>
      </c>
      <c r="B243" s="99"/>
      <c r="C243" s="100"/>
      <c r="D243" s="100"/>
      <c r="E243" s="150"/>
      <c r="F243" s="101"/>
      <c r="G243" s="102"/>
      <c r="H243" s="103"/>
      <c r="I243" s="151"/>
      <c r="J243" s="103"/>
      <c r="K243" s="104">
        <f t="shared" si="3"/>
        <v>0</v>
      </c>
    </row>
    <row r="244" spans="1:13" s="277" customFormat="1" x14ac:dyDescent="0.3">
      <c r="A244" s="279" t="s">
        <v>373</v>
      </c>
      <c r="B244" s="99"/>
      <c r="C244" s="100"/>
      <c r="D244" s="100"/>
      <c r="E244" s="150"/>
      <c r="F244" s="101"/>
      <c r="G244" s="102"/>
      <c r="H244" s="103"/>
      <c r="I244" s="151"/>
      <c r="J244" s="103"/>
      <c r="K244" s="104">
        <f t="shared" si="3"/>
        <v>0</v>
      </c>
    </row>
    <row r="245" spans="1:13" s="277" customFormat="1" x14ac:dyDescent="0.3">
      <c r="A245" s="279" t="s">
        <v>374</v>
      </c>
      <c r="B245" s="99"/>
      <c r="C245" s="100"/>
      <c r="D245" s="100"/>
      <c r="E245" s="150"/>
      <c r="F245" s="101"/>
      <c r="G245" s="102"/>
      <c r="H245" s="103"/>
      <c r="I245" s="151"/>
      <c r="J245" s="103"/>
      <c r="K245" s="104">
        <f t="shared" si="3"/>
        <v>0</v>
      </c>
    </row>
    <row r="246" spans="1:13" s="277" customFormat="1" x14ac:dyDescent="0.3">
      <c r="A246" s="279" t="s">
        <v>375</v>
      </c>
      <c r="B246" s="99"/>
      <c r="C246" s="100"/>
      <c r="D246" s="100"/>
      <c r="E246" s="150"/>
      <c r="F246" s="101">
        <v>20</v>
      </c>
      <c r="G246" s="102"/>
      <c r="H246" s="103"/>
      <c r="I246" s="151"/>
      <c r="J246" s="103"/>
      <c r="K246" s="104">
        <f t="shared" si="3"/>
        <v>20</v>
      </c>
    </row>
    <row r="247" spans="1:13" s="277" customFormat="1" x14ac:dyDescent="0.3">
      <c r="A247" s="279" t="s">
        <v>376</v>
      </c>
      <c r="B247" s="99"/>
      <c r="C247" s="100"/>
      <c r="D247" s="100"/>
      <c r="E247" s="150"/>
      <c r="F247" s="101"/>
      <c r="G247" s="102"/>
      <c r="H247" s="103"/>
      <c r="I247" s="151"/>
      <c r="J247" s="103"/>
      <c r="K247" s="104">
        <f t="shared" si="3"/>
        <v>0</v>
      </c>
    </row>
    <row r="248" spans="1:13" s="277" customFormat="1" x14ac:dyDescent="0.3">
      <c r="A248" s="279" t="s">
        <v>154</v>
      </c>
      <c r="B248" s="99"/>
      <c r="C248" s="100"/>
      <c r="D248" s="100"/>
      <c r="E248" s="150"/>
      <c r="F248" s="101"/>
      <c r="G248" s="102"/>
      <c r="H248" s="103"/>
      <c r="I248" s="151"/>
      <c r="J248" s="103"/>
      <c r="K248" s="104">
        <f t="shared" si="3"/>
        <v>0</v>
      </c>
    </row>
    <row r="249" spans="1:13" s="277" customFormat="1" x14ac:dyDescent="0.3">
      <c r="A249" s="279" t="s">
        <v>250</v>
      </c>
      <c r="B249" s="99"/>
      <c r="C249" s="100"/>
      <c r="D249" s="100"/>
      <c r="E249" s="150"/>
      <c r="F249" s="101"/>
      <c r="G249" s="102"/>
      <c r="H249" s="103"/>
      <c r="I249" s="151"/>
      <c r="J249" s="103"/>
      <c r="K249" s="104">
        <f t="shared" si="3"/>
        <v>0</v>
      </c>
    </row>
    <row r="250" spans="1:13" s="277" customFormat="1" x14ac:dyDescent="0.3">
      <c r="A250" s="279" t="s">
        <v>302</v>
      </c>
      <c r="B250" s="99"/>
      <c r="C250" s="100"/>
      <c r="D250" s="100"/>
      <c r="E250" s="150"/>
      <c r="F250" s="101"/>
      <c r="G250" s="102"/>
      <c r="H250" s="103"/>
      <c r="I250" s="151"/>
      <c r="J250" s="103"/>
      <c r="K250" s="104">
        <f t="shared" si="3"/>
        <v>0</v>
      </c>
    </row>
    <row r="251" spans="1:13" s="277" customFormat="1" x14ac:dyDescent="0.3">
      <c r="A251" s="279" t="s">
        <v>378</v>
      </c>
      <c r="B251" s="99"/>
      <c r="C251" s="100"/>
      <c r="D251" s="100"/>
      <c r="E251" s="150"/>
      <c r="F251" s="101"/>
      <c r="G251" s="102"/>
      <c r="H251" s="103"/>
      <c r="I251" s="151"/>
      <c r="J251" s="103"/>
      <c r="K251" s="104">
        <f t="shared" si="3"/>
        <v>0</v>
      </c>
    </row>
    <row r="252" spans="1:13" s="277" customFormat="1" x14ac:dyDescent="0.3">
      <c r="A252" s="279" t="s">
        <v>326</v>
      </c>
      <c r="B252" s="99"/>
      <c r="C252" s="100"/>
      <c r="D252" s="100"/>
      <c r="E252" s="150"/>
      <c r="F252" s="101"/>
      <c r="G252" s="102"/>
      <c r="H252" s="103"/>
      <c r="I252" s="151"/>
      <c r="J252" s="103"/>
      <c r="K252" s="104">
        <f t="shared" si="3"/>
        <v>0</v>
      </c>
    </row>
    <row r="253" spans="1:13" s="277" customFormat="1" x14ac:dyDescent="0.3">
      <c r="A253" s="279" t="s">
        <v>380</v>
      </c>
      <c r="B253" s="99"/>
      <c r="C253" s="100"/>
      <c r="D253" s="100"/>
      <c r="E253" s="150"/>
      <c r="F253" s="101"/>
      <c r="G253" s="102"/>
      <c r="H253" s="103"/>
      <c r="I253" s="151"/>
      <c r="J253" s="103"/>
      <c r="K253" s="104">
        <f t="shared" si="3"/>
        <v>0</v>
      </c>
    </row>
    <row r="254" spans="1:13" s="277" customFormat="1" x14ac:dyDescent="0.3">
      <c r="A254" s="279" t="s">
        <v>383</v>
      </c>
      <c r="B254" s="99"/>
      <c r="C254" s="100"/>
      <c r="D254" s="100"/>
      <c r="E254" s="150"/>
      <c r="F254" s="101"/>
      <c r="G254" s="102">
        <v>12</v>
      </c>
      <c r="H254" s="103"/>
      <c r="I254" s="151">
        <v>1</v>
      </c>
      <c r="J254" s="103"/>
      <c r="K254" s="104">
        <f t="shared" si="3"/>
        <v>13</v>
      </c>
    </row>
    <row r="255" spans="1:13" x14ac:dyDescent="0.3">
      <c r="A255" s="279" t="s">
        <v>386</v>
      </c>
      <c r="B255" s="99"/>
      <c r="C255" s="100"/>
      <c r="D255" s="100"/>
      <c r="E255" s="150"/>
      <c r="F255" s="101"/>
      <c r="G255" s="102"/>
      <c r="H255" s="103"/>
      <c r="I255" s="151"/>
      <c r="J255" s="103"/>
      <c r="K255" s="104">
        <f t="shared" si="3"/>
        <v>0</v>
      </c>
      <c r="M255" s="277"/>
    </row>
    <row r="256" spans="1:13" x14ac:dyDescent="0.3">
      <c r="A256" s="279" t="s">
        <v>565</v>
      </c>
      <c r="B256" s="99"/>
      <c r="C256" s="100"/>
      <c r="D256" s="100"/>
      <c r="E256" s="150"/>
      <c r="F256" s="101"/>
      <c r="G256" s="102"/>
      <c r="H256" s="103"/>
      <c r="I256" s="151"/>
      <c r="J256" s="103"/>
      <c r="K256" s="104">
        <f t="shared" si="3"/>
        <v>0</v>
      </c>
      <c r="M256" s="277"/>
    </row>
    <row r="257" spans="1:13" x14ac:dyDescent="0.3">
      <c r="A257" s="279" t="s">
        <v>388</v>
      </c>
      <c r="B257" s="99"/>
      <c r="C257" s="100"/>
      <c r="D257" s="100"/>
      <c r="E257" s="150"/>
      <c r="F257" s="101"/>
      <c r="G257" s="102"/>
      <c r="H257" s="103"/>
      <c r="I257" s="151"/>
      <c r="J257" s="103"/>
      <c r="K257" s="104">
        <f t="shared" si="3"/>
        <v>0</v>
      </c>
    </row>
    <row r="258" spans="1:13" x14ac:dyDescent="0.3">
      <c r="A258" s="279" t="s">
        <v>222</v>
      </c>
      <c r="B258" s="99"/>
      <c r="C258" s="100"/>
      <c r="D258" s="100"/>
      <c r="E258" s="150"/>
      <c r="F258" s="101"/>
      <c r="G258" s="102"/>
      <c r="H258" s="103"/>
      <c r="I258" s="151"/>
      <c r="J258" s="103"/>
      <c r="K258" s="104">
        <f t="shared" si="3"/>
        <v>0</v>
      </c>
    </row>
    <row r="259" spans="1:13" x14ac:dyDescent="0.3">
      <c r="A259" s="279" t="s">
        <v>271</v>
      </c>
      <c r="B259" s="99"/>
      <c r="C259" s="100"/>
      <c r="D259" s="100"/>
      <c r="E259" s="150"/>
      <c r="F259" s="101"/>
      <c r="G259" s="102"/>
      <c r="H259" s="103"/>
      <c r="I259" s="151"/>
      <c r="J259" s="103"/>
      <c r="K259" s="104">
        <f t="shared" si="3"/>
        <v>0</v>
      </c>
    </row>
    <row r="260" spans="1:13" x14ac:dyDescent="0.3">
      <c r="A260" s="279" t="s">
        <v>54</v>
      </c>
      <c r="B260" s="99"/>
      <c r="C260" s="100"/>
      <c r="D260" s="100"/>
      <c r="E260" s="150"/>
      <c r="F260" s="101"/>
      <c r="G260" s="102"/>
      <c r="H260" s="103"/>
      <c r="I260" s="151"/>
      <c r="J260" s="103"/>
      <c r="K260" s="104">
        <f t="shared" ref="K260" si="4">SUM(B260,F260:J260)</f>
        <v>0</v>
      </c>
    </row>
    <row r="261" spans="1:13" ht="14.4" thickBot="1" x14ac:dyDescent="0.35">
      <c r="A261" s="280" t="s">
        <v>75</v>
      </c>
      <c r="B261" s="281">
        <f>SUM(B4:B260)</f>
        <v>311</v>
      </c>
      <c r="C261" s="282">
        <f t="shared" ref="C261:J261" si="5">SUM(C4:C260)</f>
        <v>13</v>
      </c>
      <c r="D261" s="282">
        <f t="shared" si="5"/>
        <v>0</v>
      </c>
      <c r="E261" s="282">
        <f t="shared" si="5"/>
        <v>0</v>
      </c>
      <c r="F261" s="283">
        <f t="shared" si="5"/>
        <v>314</v>
      </c>
      <c r="G261" s="119">
        <f t="shared" si="5"/>
        <v>281</v>
      </c>
      <c r="H261" s="235">
        <f t="shared" si="5"/>
        <v>53</v>
      </c>
      <c r="I261" s="284">
        <f t="shared" si="5"/>
        <v>45</v>
      </c>
      <c r="J261" s="235">
        <f t="shared" si="5"/>
        <v>17</v>
      </c>
      <c r="K261" s="285">
        <f>SUM(K4:K260)</f>
        <v>1021</v>
      </c>
    </row>
    <row r="263" spans="1:13" ht="30" customHeight="1" x14ac:dyDescent="0.3">
      <c r="A263" s="621" t="s">
        <v>629</v>
      </c>
      <c r="B263" s="621"/>
      <c r="C263" s="621"/>
      <c r="D263" s="621"/>
      <c r="E263" s="621"/>
      <c r="F263" s="621"/>
      <c r="G263" s="621"/>
      <c r="H263" s="621"/>
      <c r="I263" s="621"/>
      <c r="J263" s="621"/>
      <c r="K263" s="621"/>
    </row>
    <row r="264" spans="1:13" ht="15" customHeight="1" x14ac:dyDescent="0.3">
      <c r="A264" s="621" t="s">
        <v>630</v>
      </c>
      <c r="B264" s="621"/>
      <c r="C264" s="621"/>
      <c r="D264" s="621"/>
      <c r="E264" s="621"/>
      <c r="F264" s="621"/>
      <c r="G264" s="621"/>
      <c r="H264" s="621"/>
      <c r="I264" s="621"/>
      <c r="J264" s="621"/>
      <c r="K264" s="621"/>
      <c r="M264" s="277"/>
    </row>
    <row r="265" spans="1:13" ht="25.5" customHeight="1" x14ac:dyDescent="0.3">
      <c r="A265" s="621" t="s">
        <v>631</v>
      </c>
      <c r="B265" s="621"/>
      <c r="C265" s="621"/>
      <c r="D265" s="621"/>
      <c r="E265" s="621"/>
      <c r="F265" s="621"/>
      <c r="G265" s="621"/>
      <c r="H265" s="621"/>
      <c r="I265" s="621"/>
      <c r="J265" s="621"/>
      <c r="K265" s="621"/>
      <c r="M265" s="277"/>
    </row>
    <row r="266" spans="1:13" ht="15" customHeight="1" x14ac:dyDescent="0.3">
      <c r="A266" s="621" t="s">
        <v>632</v>
      </c>
      <c r="B266" s="621"/>
      <c r="C266" s="621"/>
      <c r="D266" s="621"/>
      <c r="E266" s="621"/>
      <c r="F266" s="621"/>
      <c r="G266" s="621"/>
      <c r="H266" s="621"/>
      <c r="I266" s="621"/>
      <c r="J266" s="621"/>
      <c r="K266" s="621"/>
      <c r="M266" s="277"/>
    </row>
    <row r="267" spans="1:13" ht="26.25" customHeight="1" x14ac:dyDescent="0.3">
      <c r="A267" s="559" t="s">
        <v>592</v>
      </c>
      <c r="B267" s="559"/>
      <c r="C267" s="559"/>
      <c r="D267" s="559"/>
      <c r="E267" s="559"/>
      <c r="F267" s="559"/>
      <c r="G267" s="559"/>
      <c r="H267" s="559"/>
      <c r="I267" s="559"/>
      <c r="J267" s="559"/>
      <c r="K267" s="559"/>
    </row>
    <row r="268" spans="1:13" ht="26.25" customHeight="1" x14ac:dyDescent="0.3">
      <c r="A268" s="559" t="s">
        <v>411</v>
      </c>
      <c r="B268" s="559"/>
      <c r="C268" s="559"/>
      <c r="D268" s="559"/>
      <c r="E268" s="559"/>
      <c r="F268" s="559"/>
      <c r="G268" s="559"/>
      <c r="H268" s="559"/>
      <c r="I268" s="559"/>
      <c r="J268" s="559"/>
      <c r="K268" s="559"/>
    </row>
    <row r="269" spans="1:13" ht="25.5" customHeight="1" x14ac:dyDescent="0.3">
      <c r="A269" s="559" t="s">
        <v>583</v>
      </c>
      <c r="B269" s="559"/>
      <c r="C269" s="559"/>
      <c r="D269" s="559"/>
      <c r="E269" s="559"/>
      <c r="F269" s="559"/>
      <c r="G269" s="559"/>
      <c r="H269" s="559"/>
      <c r="I269" s="559"/>
      <c r="J269" s="559"/>
      <c r="K269" s="559"/>
    </row>
  </sheetData>
  <sortState ref="A4:A259">
    <sortCondition ref="A4:A259"/>
  </sortState>
  <mergeCells count="15">
    <mergeCell ref="A269:K269"/>
    <mergeCell ref="A268:K268"/>
    <mergeCell ref="A1:K1"/>
    <mergeCell ref="G2:G3"/>
    <mergeCell ref="H2:H3"/>
    <mergeCell ref="I2:I3"/>
    <mergeCell ref="J2:J3"/>
    <mergeCell ref="K2:K3"/>
    <mergeCell ref="A263:K263"/>
    <mergeCell ref="A264:K264"/>
    <mergeCell ref="A265:K265"/>
    <mergeCell ref="A266:K266"/>
    <mergeCell ref="A267:K267"/>
    <mergeCell ref="B2:D2"/>
    <mergeCell ref="E2:F2"/>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K25"/>
  <sheetViews>
    <sheetView topLeftCell="A16" workbookViewId="0">
      <selection activeCell="O24" sqref="O24"/>
    </sheetView>
  </sheetViews>
  <sheetFormatPr defaultRowHeight="14.4" x14ac:dyDescent="0.3"/>
  <cols>
    <col min="1" max="1" width="32.77734375" customWidth="1"/>
    <col min="2" max="2" width="12.77734375" customWidth="1"/>
    <col min="3" max="3" width="12.77734375" style="222" customWidth="1"/>
    <col min="4" max="4" width="12.77734375" customWidth="1"/>
    <col min="5" max="5" width="12.77734375" style="222" customWidth="1"/>
    <col min="6" max="6" width="12.77734375" customWidth="1"/>
    <col min="7" max="7" width="12.77734375" style="222" customWidth="1"/>
    <col min="8" max="8" width="12.77734375" customWidth="1"/>
    <col min="9" max="9" width="12.77734375" style="222" customWidth="1"/>
    <col min="10" max="10" width="12.77734375" customWidth="1"/>
    <col min="11" max="11" width="12.77734375" style="222" customWidth="1"/>
    <col min="12" max="15" width="10.77734375" customWidth="1"/>
  </cols>
  <sheetData>
    <row r="1" spans="1:11" ht="42.75" customHeight="1" x14ac:dyDescent="0.3">
      <c r="A1" s="693" t="s">
        <v>484</v>
      </c>
      <c r="B1" s="694"/>
      <c r="C1" s="694"/>
      <c r="D1" s="694"/>
      <c r="E1" s="694"/>
      <c r="F1" s="694"/>
      <c r="G1" s="694"/>
      <c r="H1" s="694"/>
      <c r="I1" s="694"/>
      <c r="J1" s="694"/>
      <c r="K1" s="695"/>
    </row>
    <row r="2" spans="1:11" ht="15" customHeight="1" x14ac:dyDescent="0.3">
      <c r="A2" s="697" t="s">
        <v>667</v>
      </c>
      <c r="B2" s="696" t="s">
        <v>0</v>
      </c>
      <c r="C2" s="696"/>
      <c r="D2" s="696" t="s">
        <v>2</v>
      </c>
      <c r="E2" s="696"/>
      <c r="F2" s="696" t="s">
        <v>1</v>
      </c>
      <c r="G2" s="696"/>
      <c r="H2" s="696" t="s">
        <v>3</v>
      </c>
      <c r="I2" s="696"/>
      <c r="J2" s="598" t="s">
        <v>447</v>
      </c>
      <c r="K2" s="599"/>
    </row>
    <row r="3" spans="1:11" ht="15" customHeight="1" thickBot="1" x14ac:dyDescent="0.35">
      <c r="A3" s="698"/>
      <c r="B3" s="320" t="s">
        <v>479</v>
      </c>
      <c r="C3" s="321" t="s">
        <v>480</v>
      </c>
      <c r="D3" s="320" t="s">
        <v>479</v>
      </c>
      <c r="E3" s="321" t="s">
        <v>480</v>
      </c>
      <c r="F3" s="320" t="s">
        <v>479</v>
      </c>
      <c r="G3" s="321" t="s">
        <v>480</v>
      </c>
      <c r="H3" s="320" t="s">
        <v>479</v>
      </c>
      <c r="I3" s="321" t="s">
        <v>480</v>
      </c>
      <c r="J3" s="314" t="s">
        <v>479</v>
      </c>
      <c r="K3" s="223" t="s">
        <v>480</v>
      </c>
    </row>
    <row r="4" spans="1:11" x14ac:dyDescent="0.3">
      <c r="A4" s="80" t="s">
        <v>668</v>
      </c>
      <c r="B4" s="699"/>
      <c r="C4" s="699"/>
      <c r="D4" s="699"/>
      <c r="E4" s="699"/>
      <c r="F4" s="699"/>
      <c r="G4" s="699"/>
      <c r="H4" s="699"/>
      <c r="I4" s="699"/>
      <c r="J4" s="699"/>
      <c r="K4" s="224"/>
    </row>
    <row r="5" spans="1:11" ht="45" customHeight="1" x14ac:dyDescent="0.3">
      <c r="A5" s="75" t="s">
        <v>478</v>
      </c>
      <c r="B5" s="322">
        <f>10/122</f>
        <v>8.1967213114754092E-2</v>
      </c>
      <c r="C5" s="323">
        <v>10</v>
      </c>
      <c r="D5" s="74"/>
      <c r="E5" s="74"/>
      <c r="F5" s="324">
        <f>9/111</f>
        <v>8.1081081081081086E-2</v>
      </c>
      <c r="G5" s="325">
        <v>9</v>
      </c>
      <c r="H5" s="326">
        <f>7/11</f>
        <v>0.63636363636363635</v>
      </c>
      <c r="I5" s="327">
        <v>7</v>
      </c>
      <c r="J5" s="201">
        <f>26/244</f>
        <v>0.10655737704918032</v>
      </c>
      <c r="K5" s="328">
        <v>26</v>
      </c>
    </row>
    <row r="6" spans="1:11" ht="55.2" x14ac:dyDescent="0.3">
      <c r="A6" s="75" t="s">
        <v>476</v>
      </c>
      <c r="B6" s="74"/>
      <c r="C6" s="221"/>
      <c r="D6" s="74"/>
      <c r="E6" s="221"/>
      <c r="F6" s="74"/>
      <c r="G6" s="221"/>
      <c r="H6" s="329">
        <f>7/11</f>
        <v>0.63636363636363635</v>
      </c>
      <c r="I6" s="327">
        <v>7</v>
      </c>
      <c r="J6" s="330">
        <v>0.63639999999999997</v>
      </c>
      <c r="K6" s="328">
        <v>7</v>
      </c>
    </row>
    <row r="7" spans="1:11" x14ac:dyDescent="0.3">
      <c r="A7" s="72" t="s">
        <v>669</v>
      </c>
      <c r="B7" s="692"/>
      <c r="C7" s="692"/>
      <c r="D7" s="692"/>
      <c r="E7" s="692"/>
      <c r="F7" s="692"/>
      <c r="G7" s="692"/>
      <c r="H7" s="692"/>
      <c r="I7" s="692"/>
      <c r="J7" s="692"/>
      <c r="K7" s="225"/>
    </row>
    <row r="8" spans="1:11" ht="45" customHeight="1" x14ac:dyDescent="0.3">
      <c r="A8" s="75" t="s">
        <v>478</v>
      </c>
      <c r="B8" s="324">
        <f>19/156</f>
        <v>0.12179487179487179</v>
      </c>
      <c r="C8" s="325">
        <v>19</v>
      </c>
      <c r="D8" s="74"/>
      <c r="E8" s="74"/>
      <c r="F8" s="324">
        <f>21/224</f>
        <v>9.375E-2</v>
      </c>
      <c r="G8" s="325">
        <v>21</v>
      </c>
      <c r="H8" s="324">
        <f>7/16</f>
        <v>0.4375</v>
      </c>
      <c r="I8" s="327">
        <v>7</v>
      </c>
      <c r="J8" s="201">
        <f>47/396</f>
        <v>0.11868686868686869</v>
      </c>
      <c r="K8" s="328">
        <v>47</v>
      </c>
    </row>
    <row r="9" spans="1:11" ht="55.2" x14ac:dyDescent="0.3">
      <c r="A9" s="75" t="s">
        <v>477</v>
      </c>
      <c r="B9" s="74"/>
      <c r="C9" s="221"/>
      <c r="D9" s="74"/>
      <c r="E9" s="221"/>
      <c r="F9" s="74"/>
      <c r="G9" s="221"/>
      <c r="H9" s="324">
        <f>7/16</f>
        <v>0.4375</v>
      </c>
      <c r="I9" s="327">
        <v>7</v>
      </c>
      <c r="J9" s="201">
        <v>0.438</v>
      </c>
      <c r="K9" s="328">
        <v>7</v>
      </c>
    </row>
    <row r="10" spans="1:11" x14ac:dyDescent="0.3">
      <c r="A10" s="72" t="s">
        <v>670</v>
      </c>
      <c r="B10" s="692"/>
      <c r="C10" s="692"/>
      <c r="D10" s="692"/>
      <c r="E10" s="692"/>
      <c r="F10" s="692"/>
      <c r="G10" s="692"/>
      <c r="H10" s="692"/>
      <c r="I10" s="692"/>
      <c r="J10" s="692"/>
      <c r="K10" s="225"/>
    </row>
    <row r="11" spans="1:11" ht="45" customHeight="1" x14ac:dyDescent="0.3">
      <c r="A11" s="75" t="s">
        <v>478</v>
      </c>
      <c r="B11" s="331">
        <f>36/189</f>
        <v>0.19047619047619047</v>
      </c>
      <c r="C11" s="332">
        <v>36</v>
      </c>
      <c r="D11" s="74"/>
      <c r="E11" s="74"/>
      <c r="F11" s="331">
        <f>37/154</f>
        <v>0.24025974025974026</v>
      </c>
      <c r="G11" s="332">
        <v>37</v>
      </c>
      <c r="H11" s="333">
        <f>3/10</f>
        <v>0.3</v>
      </c>
      <c r="I11" s="334">
        <v>3</v>
      </c>
      <c r="J11" s="201">
        <f>76/353</f>
        <v>0.21529745042492918</v>
      </c>
      <c r="K11" s="328">
        <v>76</v>
      </c>
    </row>
    <row r="12" spans="1:11" ht="55.2" x14ac:dyDescent="0.3">
      <c r="A12" s="75" t="s">
        <v>477</v>
      </c>
      <c r="B12" s="74"/>
      <c r="C12" s="221"/>
      <c r="D12" s="74"/>
      <c r="E12" s="221"/>
      <c r="F12" s="74"/>
      <c r="G12" s="221"/>
      <c r="H12" s="333">
        <f>1/10</f>
        <v>0.1</v>
      </c>
      <c r="I12" s="334">
        <v>1</v>
      </c>
      <c r="J12" s="201">
        <v>0.1</v>
      </c>
      <c r="K12" s="328">
        <v>1</v>
      </c>
    </row>
    <row r="13" spans="1:11" x14ac:dyDescent="0.3">
      <c r="A13" s="72" t="s">
        <v>671</v>
      </c>
      <c r="B13" s="692"/>
      <c r="C13" s="692"/>
      <c r="D13" s="692"/>
      <c r="E13" s="692"/>
      <c r="F13" s="692"/>
      <c r="G13" s="692"/>
      <c r="H13" s="692"/>
      <c r="I13" s="692"/>
      <c r="J13" s="692"/>
      <c r="K13" s="225"/>
    </row>
    <row r="14" spans="1:11" ht="41.4" x14ac:dyDescent="0.3">
      <c r="A14" s="75" t="s">
        <v>478</v>
      </c>
      <c r="B14" s="331">
        <f>2/161</f>
        <v>1.2422360248447204E-2</v>
      </c>
      <c r="C14" s="332">
        <v>2</v>
      </c>
      <c r="D14" s="74"/>
      <c r="E14" s="74"/>
      <c r="F14" s="331">
        <f>3/82</f>
        <v>3.6585365853658534E-2</v>
      </c>
      <c r="G14" s="332">
        <v>3</v>
      </c>
      <c r="H14" s="333">
        <f>4/6</f>
        <v>0.66666666666666663</v>
      </c>
      <c r="I14" s="335">
        <v>4</v>
      </c>
      <c r="J14" s="201">
        <f>9/250</f>
        <v>3.5999999999999997E-2</v>
      </c>
      <c r="K14" s="328">
        <v>9</v>
      </c>
    </row>
    <row r="15" spans="1:11" ht="55.2" x14ac:dyDescent="0.3">
      <c r="A15" s="75" t="s">
        <v>477</v>
      </c>
      <c r="B15" s="74"/>
      <c r="C15" s="221"/>
      <c r="D15" s="74"/>
      <c r="E15" s="221"/>
      <c r="F15" s="74"/>
      <c r="G15" s="221"/>
      <c r="H15" s="333">
        <f>4/6</f>
        <v>0.66666666666666663</v>
      </c>
      <c r="I15" s="335">
        <v>4</v>
      </c>
      <c r="J15" s="201">
        <v>0.66700000000000004</v>
      </c>
      <c r="K15" s="328">
        <v>4</v>
      </c>
    </row>
    <row r="16" spans="1:11" s="187" customFormat="1" ht="30" customHeight="1" x14ac:dyDescent="0.3">
      <c r="A16" s="72" t="s">
        <v>672</v>
      </c>
      <c r="B16" s="692"/>
      <c r="C16" s="692"/>
      <c r="D16" s="692"/>
      <c r="E16" s="692"/>
      <c r="F16" s="692"/>
      <c r="G16" s="692"/>
      <c r="H16" s="692"/>
      <c r="I16" s="692"/>
      <c r="J16" s="692"/>
      <c r="K16" s="225"/>
    </row>
    <row r="17" spans="1:11" ht="15" customHeight="1" x14ac:dyDescent="0.3">
      <c r="A17" s="75" t="s">
        <v>478</v>
      </c>
      <c r="B17" s="331">
        <f>16/281</f>
        <v>5.6939501779359428E-2</v>
      </c>
      <c r="C17" s="332">
        <v>16</v>
      </c>
      <c r="D17" s="336">
        <f>1/33</f>
        <v>3.0303030303030304E-2</v>
      </c>
      <c r="E17" s="332">
        <v>1</v>
      </c>
      <c r="F17" s="331">
        <f>3/97</f>
        <v>3.0927835051546393E-2</v>
      </c>
      <c r="G17" s="332">
        <v>3</v>
      </c>
      <c r="H17" s="337">
        <f>0/2</f>
        <v>0</v>
      </c>
      <c r="I17" s="334">
        <v>0</v>
      </c>
      <c r="J17" s="201">
        <f>20/413</f>
        <v>4.8426150121065374E-2</v>
      </c>
      <c r="K17" s="328">
        <v>20</v>
      </c>
    </row>
    <row r="18" spans="1:11" ht="55.2" x14ac:dyDescent="0.3">
      <c r="A18" s="75" t="s">
        <v>477</v>
      </c>
      <c r="B18" s="74"/>
      <c r="C18" s="221"/>
      <c r="D18" s="74"/>
      <c r="E18" s="221"/>
      <c r="F18" s="74"/>
      <c r="G18" s="221"/>
      <c r="H18" s="337"/>
      <c r="I18" s="334">
        <v>0</v>
      </c>
      <c r="J18" s="201">
        <v>0</v>
      </c>
      <c r="K18" s="328">
        <v>0</v>
      </c>
    </row>
    <row r="19" spans="1:11" x14ac:dyDescent="0.3">
      <c r="A19" s="72" t="s">
        <v>673</v>
      </c>
      <c r="B19" s="692"/>
      <c r="C19" s="692"/>
      <c r="D19" s="692"/>
      <c r="E19" s="692"/>
      <c r="F19" s="692"/>
      <c r="G19" s="692"/>
      <c r="H19" s="692"/>
      <c r="I19" s="692"/>
      <c r="J19" s="692"/>
      <c r="K19" s="338"/>
    </row>
    <row r="20" spans="1:11" ht="41.4" x14ac:dyDescent="0.3">
      <c r="A20" s="75" t="s">
        <v>478</v>
      </c>
      <c r="B20" s="331">
        <f>1/154</f>
        <v>6.4935064935064939E-3</v>
      </c>
      <c r="C20" s="332">
        <v>1</v>
      </c>
      <c r="D20" s="74"/>
      <c r="E20" s="74"/>
      <c r="F20" s="331">
        <f>0/265</f>
        <v>0</v>
      </c>
      <c r="G20" s="332">
        <v>0</v>
      </c>
      <c r="H20" s="221"/>
      <c r="I20" s="221"/>
      <c r="J20" s="201">
        <f>1/265</f>
        <v>3.7735849056603774E-3</v>
      </c>
      <c r="K20" s="328">
        <v>1</v>
      </c>
    </row>
    <row r="21" spans="1:11" ht="55.2" x14ac:dyDescent="0.3">
      <c r="A21" s="75" t="s">
        <v>477</v>
      </c>
      <c r="B21" s="74"/>
      <c r="C21" s="221"/>
      <c r="D21" s="74"/>
      <c r="E21" s="221"/>
      <c r="F21" s="74"/>
      <c r="G21" s="221"/>
      <c r="H21" s="221"/>
      <c r="I21" s="221"/>
      <c r="J21" s="201"/>
      <c r="K21" s="328"/>
    </row>
    <row r="22" spans="1:11" x14ac:dyDescent="0.3">
      <c r="A22" s="72" t="s">
        <v>674</v>
      </c>
      <c r="B22" s="692"/>
      <c r="C22" s="692"/>
      <c r="D22" s="692"/>
      <c r="E22" s="692"/>
      <c r="F22" s="692"/>
      <c r="G22" s="692"/>
      <c r="H22" s="692"/>
      <c r="I22" s="692"/>
      <c r="J22" s="692"/>
      <c r="K22" s="225"/>
    </row>
    <row r="23" spans="1:11" ht="41.4" x14ac:dyDescent="0.3">
      <c r="A23" s="75" t="s">
        <v>478</v>
      </c>
      <c r="B23" s="74"/>
      <c r="C23" s="74"/>
      <c r="D23" s="74"/>
      <c r="E23" s="74"/>
      <c r="F23" s="74"/>
      <c r="G23" s="74"/>
      <c r="H23" s="333">
        <f>4/5</f>
        <v>0.8</v>
      </c>
      <c r="I23" s="339">
        <v>4</v>
      </c>
      <c r="J23" s="201">
        <v>0.8</v>
      </c>
      <c r="K23" s="340">
        <v>4</v>
      </c>
    </row>
    <row r="24" spans="1:11" ht="55.2" x14ac:dyDescent="0.3">
      <c r="A24" s="75" t="s">
        <v>477</v>
      </c>
      <c r="B24" s="74"/>
      <c r="C24" s="221"/>
      <c r="D24" s="74"/>
      <c r="E24" s="221"/>
      <c r="F24" s="74"/>
      <c r="G24" s="221"/>
      <c r="H24" s="333">
        <f>4/5</f>
        <v>0.8</v>
      </c>
      <c r="I24" s="341">
        <v>4</v>
      </c>
      <c r="J24" s="202">
        <v>0.8</v>
      </c>
      <c r="K24" s="342">
        <v>4</v>
      </c>
    </row>
    <row r="25" spans="1:11" ht="15" thickBot="1" x14ac:dyDescent="0.35">
      <c r="A25" s="147" t="s">
        <v>675</v>
      </c>
      <c r="B25" s="343"/>
      <c r="C25" s="344"/>
      <c r="D25" s="343"/>
      <c r="E25" s="345"/>
      <c r="F25" s="343"/>
      <c r="G25" s="344"/>
      <c r="H25" s="343"/>
      <c r="I25" s="344"/>
      <c r="J25" s="203"/>
      <c r="K25" s="226"/>
    </row>
  </sheetData>
  <mergeCells count="14">
    <mergeCell ref="B19:J19"/>
    <mergeCell ref="B22:J22"/>
    <mergeCell ref="J2:K2"/>
    <mergeCell ref="A1:K1"/>
    <mergeCell ref="B2:C2"/>
    <mergeCell ref="D2:E2"/>
    <mergeCell ref="F2:G2"/>
    <mergeCell ref="H2:I2"/>
    <mergeCell ref="A2:A3"/>
    <mergeCell ref="B4:J4"/>
    <mergeCell ref="B7:J7"/>
    <mergeCell ref="B10:J10"/>
    <mergeCell ref="B13:J13"/>
    <mergeCell ref="B16:J16"/>
  </mergeCells>
  <pageMargins left="0.7" right="0.7" top="0.78740157499999996" bottom="0.78740157499999996" header="0.3" footer="0.3"/>
  <pageSetup paperSize="9"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List34"/>
  <dimension ref="A1:G16"/>
  <sheetViews>
    <sheetView workbookViewId="0">
      <selection activeCell="O24" sqref="O24"/>
    </sheetView>
  </sheetViews>
  <sheetFormatPr defaultColWidth="9.21875" defaultRowHeight="13.8" x14ac:dyDescent="0.3"/>
  <cols>
    <col min="1" max="1" width="30.44140625" style="2" customWidth="1"/>
    <col min="2" max="4" width="15.21875" style="1" customWidth="1"/>
    <col min="5" max="5" width="14.5546875" style="1" customWidth="1"/>
    <col min="6" max="16384" width="9.21875" style="1"/>
  </cols>
  <sheetData>
    <row r="1" spans="1:7" ht="42.75" customHeight="1" x14ac:dyDescent="0.3">
      <c r="A1" s="700" t="s">
        <v>584</v>
      </c>
      <c r="B1" s="701"/>
      <c r="C1" s="701"/>
      <c r="D1" s="701"/>
      <c r="E1" s="677"/>
      <c r="G1" s="65"/>
    </row>
    <row r="2" spans="1:7" s="4" customFormat="1" ht="15" customHeight="1" x14ac:dyDescent="0.3">
      <c r="A2" s="702" t="s">
        <v>715</v>
      </c>
      <c r="B2" s="539" t="s">
        <v>110</v>
      </c>
      <c r="C2" s="540"/>
      <c r="D2" s="539" t="s">
        <v>445</v>
      </c>
      <c r="E2" s="704"/>
    </row>
    <row r="3" spans="1:7" s="4" customFormat="1" ht="15" customHeight="1" x14ac:dyDescent="0.3">
      <c r="A3" s="703"/>
      <c r="B3" s="269" t="s">
        <v>570</v>
      </c>
      <c r="C3" s="269" t="s">
        <v>571</v>
      </c>
      <c r="D3" s="269" t="s">
        <v>570</v>
      </c>
      <c r="E3" s="259" t="s">
        <v>571</v>
      </c>
    </row>
    <row r="4" spans="1:7" s="5" customFormat="1" x14ac:dyDescent="0.3">
      <c r="A4" s="143" t="s">
        <v>676</v>
      </c>
      <c r="B4" s="89">
        <v>4</v>
      </c>
      <c r="C4" s="267"/>
      <c r="D4" s="267">
        <v>2</v>
      </c>
      <c r="E4" s="97"/>
    </row>
    <row r="5" spans="1:7" s="5" customFormat="1" x14ac:dyDescent="0.3">
      <c r="A5" s="143" t="s">
        <v>680</v>
      </c>
      <c r="B5" s="89">
        <v>1</v>
      </c>
      <c r="C5" s="267"/>
      <c r="D5" s="267">
        <v>2</v>
      </c>
      <c r="E5" s="97"/>
    </row>
    <row r="6" spans="1:7" s="5" customFormat="1" x14ac:dyDescent="0.3">
      <c r="A6" s="143" t="s">
        <v>716</v>
      </c>
      <c r="B6" s="89"/>
      <c r="C6" s="267"/>
      <c r="D6" s="267">
        <v>1</v>
      </c>
      <c r="E6" s="411">
        <v>1</v>
      </c>
    </row>
    <row r="7" spans="1:7" ht="12.75" customHeight="1" x14ac:dyDescent="0.3">
      <c r="A7" s="143" t="s">
        <v>678</v>
      </c>
      <c r="B7" s="89">
        <v>1</v>
      </c>
      <c r="C7" s="267"/>
      <c r="D7" s="267"/>
      <c r="E7" s="97"/>
    </row>
    <row r="8" spans="1:7" ht="12.75" customHeight="1" x14ac:dyDescent="0.3">
      <c r="A8" s="143" t="s">
        <v>681</v>
      </c>
      <c r="B8" s="89">
        <v>2</v>
      </c>
      <c r="C8" s="267">
        <v>0</v>
      </c>
      <c r="D8" s="267">
        <v>0</v>
      </c>
      <c r="E8" s="97">
        <v>0</v>
      </c>
    </row>
    <row r="9" spans="1:7" ht="12.75" customHeight="1" x14ac:dyDescent="0.3">
      <c r="A9" s="143" t="s">
        <v>679</v>
      </c>
      <c r="B9" s="412">
        <v>2</v>
      </c>
      <c r="C9" s="413"/>
      <c r="D9" s="413">
        <v>3</v>
      </c>
      <c r="E9" s="411">
        <v>2</v>
      </c>
    </row>
    <row r="10" spans="1:7" x14ac:dyDescent="0.3">
      <c r="A10" s="422" t="s">
        <v>677</v>
      </c>
      <c r="B10" s="423">
        <v>1</v>
      </c>
      <c r="C10" s="424">
        <v>0</v>
      </c>
      <c r="D10" s="424">
        <v>1</v>
      </c>
      <c r="E10" s="425">
        <v>0</v>
      </c>
    </row>
    <row r="11" spans="1:7" x14ac:dyDescent="0.3">
      <c r="A11" s="143" t="s">
        <v>87</v>
      </c>
      <c r="B11" s="89"/>
      <c r="C11" s="267"/>
      <c r="D11" s="267"/>
      <c r="E11" s="97"/>
    </row>
    <row r="12" spans="1:7" ht="25.5" customHeight="1" thickBot="1" x14ac:dyDescent="0.35">
      <c r="A12" s="119" t="s">
        <v>4</v>
      </c>
      <c r="B12" s="274">
        <f>SUM(B4:B11)</f>
        <v>11</v>
      </c>
      <c r="C12" s="274">
        <f>SUM(C4:C11)</f>
        <v>0</v>
      </c>
      <c r="D12" s="274">
        <f>SUM(D4:D11)</f>
        <v>9</v>
      </c>
      <c r="E12" s="235">
        <f>SUM(E4:E11)</f>
        <v>3</v>
      </c>
    </row>
    <row r="13" spans="1:7" x14ac:dyDescent="0.3">
      <c r="A13" s="270"/>
      <c r="B13" s="270"/>
      <c r="C13" s="270"/>
      <c r="D13" s="270"/>
      <c r="E13" s="270"/>
    </row>
    <row r="14" spans="1:7" x14ac:dyDescent="0.3">
      <c r="A14" s="92" t="s">
        <v>140</v>
      </c>
      <c r="B14" s="92"/>
      <c r="C14" s="92"/>
      <c r="D14" s="92"/>
      <c r="E14" s="92"/>
    </row>
    <row r="15" spans="1:7" x14ac:dyDescent="0.3">
      <c r="A15" s="559" t="s">
        <v>446</v>
      </c>
      <c r="B15" s="559"/>
      <c r="C15" s="559"/>
      <c r="D15" s="559"/>
      <c r="E15" s="559"/>
    </row>
    <row r="16" spans="1:7" x14ac:dyDescent="0.3">
      <c r="A16" s="559" t="s">
        <v>575</v>
      </c>
      <c r="B16" s="559"/>
      <c r="C16" s="559"/>
      <c r="D16" s="559"/>
      <c r="E16" s="559"/>
    </row>
  </sheetData>
  <mergeCells count="6">
    <mergeCell ref="A16:E16"/>
    <mergeCell ref="A1:E1"/>
    <mergeCell ref="A15:E15"/>
    <mergeCell ref="A2:A3"/>
    <mergeCell ref="B2:C2"/>
    <mergeCell ref="D2:E2"/>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L22"/>
  <sheetViews>
    <sheetView zoomScaleNormal="100" workbookViewId="0">
      <selection activeCell="O24" sqref="O24"/>
    </sheetView>
  </sheetViews>
  <sheetFormatPr defaultColWidth="9.21875" defaultRowHeight="13.8" x14ac:dyDescent="0.3"/>
  <cols>
    <col min="1" max="1" width="22.77734375" style="2" customWidth="1"/>
    <col min="2" max="2" width="19.21875" style="34" customWidth="1"/>
    <col min="3" max="3" width="22.21875" style="34" customWidth="1"/>
    <col min="4" max="4" width="19.21875" style="34" customWidth="1"/>
    <col min="5" max="6" width="25.21875" style="34" customWidth="1"/>
    <col min="7" max="7" width="19" style="1" customWidth="1"/>
    <col min="8" max="16384" width="9.21875" style="1"/>
  </cols>
  <sheetData>
    <row r="1" spans="1:12" ht="42.75" customHeight="1" x14ac:dyDescent="0.3">
      <c r="A1" s="675" t="s">
        <v>557</v>
      </c>
      <c r="B1" s="705"/>
      <c r="C1" s="705"/>
      <c r="D1" s="705"/>
      <c r="E1" s="705"/>
      <c r="F1" s="705"/>
      <c r="G1" s="706"/>
    </row>
    <row r="2" spans="1:12" s="4" customFormat="1" ht="30" customHeight="1" x14ac:dyDescent="0.3">
      <c r="A2" s="13" t="s">
        <v>715</v>
      </c>
      <c r="B2" s="707" t="s">
        <v>113</v>
      </c>
      <c r="C2" s="707"/>
      <c r="D2" s="707"/>
      <c r="E2" s="707" t="s">
        <v>114</v>
      </c>
      <c r="F2" s="707"/>
      <c r="G2" s="708"/>
      <c r="H2" s="1"/>
      <c r="I2" s="1"/>
      <c r="J2" s="1"/>
      <c r="K2" s="1"/>
      <c r="L2" s="1"/>
    </row>
    <row r="3" spans="1:12" s="4" customFormat="1" ht="35.25" customHeight="1" x14ac:dyDescent="0.3">
      <c r="A3" s="13"/>
      <c r="B3" s="193" t="s">
        <v>111</v>
      </c>
      <c r="C3" s="193" t="s">
        <v>112</v>
      </c>
      <c r="D3" s="266" t="s">
        <v>558</v>
      </c>
      <c r="E3" s="260" t="s">
        <v>111</v>
      </c>
      <c r="F3" s="260" t="s">
        <v>112</v>
      </c>
      <c r="G3" s="259" t="s">
        <v>558</v>
      </c>
      <c r="H3" s="1"/>
      <c r="I3" s="1"/>
      <c r="J3" s="1"/>
      <c r="K3" s="1"/>
      <c r="L3" s="1"/>
    </row>
    <row r="4" spans="1:12" s="5" customFormat="1" ht="13.5" customHeight="1" x14ac:dyDescent="0.3">
      <c r="A4" s="346" t="s">
        <v>676</v>
      </c>
      <c r="B4" s="32">
        <v>56</v>
      </c>
      <c r="C4" s="32">
        <v>7</v>
      </c>
      <c r="D4" s="32">
        <v>27</v>
      </c>
      <c r="E4" s="32">
        <v>40</v>
      </c>
      <c r="F4" s="32">
        <v>4</v>
      </c>
      <c r="G4" s="71">
        <v>8</v>
      </c>
      <c r="H4" s="1"/>
      <c r="I4" s="1"/>
      <c r="J4" s="1"/>
      <c r="K4" s="1"/>
      <c r="L4" s="1"/>
    </row>
    <row r="5" spans="1:12" s="5" customFormat="1" ht="13.5" customHeight="1" x14ac:dyDescent="0.3">
      <c r="A5" s="13" t="s">
        <v>98</v>
      </c>
      <c r="B5" s="194">
        <v>20</v>
      </c>
      <c r="C5" s="194">
        <v>1</v>
      </c>
      <c r="D5" s="194">
        <v>7</v>
      </c>
      <c r="E5" s="194">
        <v>16</v>
      </c>
      <c r="F5" s="194">
        <v>1</v>
      </c>
      <c r="G5" s="195">
        <v>0</v>
      </c>
      <c r="H5" s="1"/>
      <c r="I5" s="1"/>
      <c r="J5" s="1"/>
      <c r="K5" s="1"/>
      <c r="L5" s="1"/>
    </row>
    <row r="6" spans="1:12" s="5" customFormat="1" x14ac:dyDescent="0.3">
      <c r="A6" s="404" t="s">
        <v>680</v>
      </c>
      <c r="B6" s="400">
        <v>87</v>
      </c>
      <c r="C6" s="400">
        <v>4</v>
      </c>
      <c r="D6" s="400">
        <v>8</v>
      </c>
      <c r="E6" s="400">
        <v>17</v>
      </c>
      <c r="F6" s="400">
        <v>0</v>
      </c>
      <c r="G6" s="401">
        <v>234</v>
      </c>
      <c r="H6" s="1"/>
      <c r="I6" s="1"/>
      <c r="J6" s="1"/>
      <c r="K6" s="1"/>
      <c r="L6" s="1"/>
    </row>
    <row r="7" spans="1:12" s="5" customFormat="1" x14ac:dyDescent="0.3">
      <c r="A7" s="13" t="s">
        <v>98</v>
      </c>
      <c r="B7" s="402">
        <v>57</v>
      </c>
      <c r="C7" s="402">
        <v>2</v>
      </c>
      <c r="D7" s="402">
        <v>6</v>
      </c>
      <c r="E7" s="402">
        <v>14</v>
      </c>
      <c r="F7" s="402">
        <v>0</v>
      </c>
      <c r="G7" s="403">
        <v>229</v>
      </c>
      <c r="H7" s="1"/>
      <c r="I7" s="1"/>
      <c r="J7" s="1"/>
      <c r="K7" s="1"/>
      <c r="L7" s="1"/>
    </row>
    <row r="8" spans="1:12" s="5" customFormat="1" ht="27.6" x14ac:dyDescent="0.3">
      <c r="A8" s="72" t="s">
        <v>678</v>
      </c>
      <c r="B8" s="32">
        <v>180</v>
      </c>
      <c r="C8" s="32">
        <v>39</v>
      </c>
      <c r="D8" s="32">
        <v>5</v>
      </c>
      <c r="E8" s="32">
        <v>0</v>
      </c>
      <c r="F8" s="32">
        <v>0</v>
      </c>
      <c r="G8" s="71">
        <v>199</v>
      </c>
      <c r="H8" s="1"/>
      <c r="I8" s="1"/>
      <c r="J8" s="1"/>
      <c r="K8" s="1"/>
      <c r="L8" s="1"/>
    </row>
    <row r="9" spans="1:12" s="5" customFormat="1" x14ac:dyDescent="0.3">
      <c r="A9" s="13" t="s">
        <v>98</v>
      </c>
      <c r="B9" s="194">
        <v>20</v>
      </c>
      <c r="C9" s="194">
        <v>4</v>
      </c>
      <c r="D9" s="194">
        <v>4</v>
      </c>
      <c r="E9" s="194">
        <v>0</v>
      </c>
      <c r="F9" s="194">
        <v>0</v>
      </c>
      <c r="G9" s="195">
        <v>20</v>
      </c>
      <c r="H9" s="1"/>
      <c r="I9" s="1"/>
      <c r="J9" s="1"/>
      <c r="K9" s="1"/>
      <c r="L9" s="1"/>
    </row>
    <row r="10" spans="1:12" s="5" customFormat="1" ht="27.6" x14ac:dyDescent="0.3">
      <c r="A10" s="72" t="s">
        <v>681</v>
      </c>
      <c r="B10" s="32">
        <v>8</v>
      </c>
      <c r="C10" s="32">
        <v>2</v>
      </c>
      <c r="D10" s="32">
        <v>0</v>
      </c>
      <c r="E10" s="32">
        <v>0</v>
      </c>
      <c r="F10" s="32">
        <v>0</v>
      </c>
      <c r="G10" s="71">
        <v>180</v>
      </c>
      <c r="H10" s="1"/>
      <c r="I10" s="1"/>
      <c r="J10" s="1"/>
      <c r="K10" s="1"/>
      <c r="L10" s="1"/>
    </row>
    <row r="11" spans="1:12" s="5" customFormat="1" x14ac:dyDescent="0.3">
      <c r="A11" s="13" t="s">
        <v>98</v>
      </c>
      <c r="B11" s="194">
        <v>2</v>
      </c>
      <c r="C11" s="194">
        <v>1</v>
      </c>
      <c r="D11" s="194">
        <v>0</v>
      </c>
      <c r="E11" s="194">
        <v>0</v>
      </c>
      <c r="F11" s="194">
        <v>0</v>
      </c>
      <c r="G11" s="195">
        <v>32</v>
      </c>
      <c r="H11" s="1"/>
      <c r="I11" s="1"/>
      <c r="J11" s="1"/>
      <c r="K11" s="1"/>
      <c r="L11" s="1"/>
    </row>
    <row r="12" spans="1:12" s="5" customFormat="1" ht="27.6" x14ac:dyDescent="0.3">
      <c r="A12" s="72" t="s">
        <v>679</v>
      </c>
      <c r="B12" s="32">
        <v>23</v>
      </c>
      <c r="C12" s="32">
        <v>1</v>
      </c>
      <c r="D12" s="32">
        <v>0</v>
      </c>
      <c r="E12" s="32">
        <v>0</v>
      </c>
      <c r="F12" s="32">
        <v>0</v>
      </c>
      <c r="G12" s="71">
        <v>0</v>
      </c>
      <c r="H12" s="1"/>
      <c r="I12" s="1"/>
      <c r="J12" s="1"/>
      <c r="K12" s="1"/>
      <c r="L12" s="1"/>
    </row>
    <row r="13" spans="1:12" s="5" customFormat="1" x14ac:dyDescent="0.3">
      <c r="A13" s="13" t="s">
        <v>98</v>
      </c>
      <c r="B13" s="194">
        <v>2</v>
      </c>
      <c r="C13" s="194">
        <v>0</v>
      </c>
      <c r="D13" s="194">
        <v>0</v>
      </c>
      <c r="E13" s="194">
        <v>0</v>
      </c>
      <c r="F13" s="194">
        <v>0</v>
      </c>
      <c r="G13" s="195">
        <v>0</v>
      </c>
      <c r="H13" s="1"/>
      <c r="I13" s="1"/>
      <c r="J13" s="1"/>
      <c r="K13" s="1"/>
      <c r="L13" s="1"/>
    </row>
    <row r="14" spans="1:12" s="5" customFormat="1" x14ac:dyDescent="0.3">
      <c r="A14" s="14" t="s">
        <v>677</v>
      </c>
      <c r="B14" s="32">
        <v>5</v>
      </c>
      <c r="C14" s="32">
        <v>0</v>
      </c>
      <c r="D14" s="32">
        <v>0</v>
      </c>
      <c r="E14" s="32">
        <v>1</v>
      </c>
      <c r="F14" s="32">
        <v>0</v>
      </c>
      <c r="G14" s="262">
        <v>0</v>
      </c>
      <c r="H14" s="1"/>
      <c r="I14" s="1"/>
      <c r="J14" s="1"/>
      <c r="K14" s="1"/>
      <c r="L14" s="1"/>
    </row>
    <row r="15" spans="1:12" s="5" customFormat="1" x14ac:dyDescent="0.3">
      <c r="A15" s="13" t="s">
        <v>98</v>
      </c>
      <c r="B15" s="194">
        <v>2</v>
      </c>
      <c r="C15" s="194">
        <v>0</v>
      </c>
      <c r="D15" s="194">
        <v>0</v>
      </c>
      <c r="E15" s="194">
        <v>0</v>
      </c>
      <c r="F15" s="194">
        <v>0</v>
      </c>
      <c r="G15" s="414">
        <v>0</v>
      </c>
      <c r="H15" s="1"/>
      <c r="I15" s="1"/>
      <c r="J15" s="1"/>
      <c r="K15" s="1"/>
      <c r="L15" s="1"/>
    </row>
    <row r="16" spans="1:12" x14ac:dyDescent="0.3">
      <c r="A16" s="25" t="s">
        <v>4</v>
      </c>
      <c r="B16" s="196">
        <f>SUM(B4,B6,B8,B10,B12,B14)</f>
        <v>359</v>
      </c>
      <c r="C16" s="196">
        <f t="shared" ref="C16:F16" si="0">SUM(C4,C6,C8,C10,C12,C14)</f>
        <v>53</v>
      </c>
      <c r="D16" s="196">
        <f t="shared" si="0"/>
        <v>40</v>
      </c>
      <c r="E16" s="196">
        <f t="shared" si="0"/>
        <v>58</v>
      </c>
      <c r="F16" s="196">
        <f t="shared" si="0"/>
        <v>4</v>
      </c>
      <c r="G16" s="196">
        <f>SUM(G4,G6,G8,G10,G12,G14)</f>
        <v>621</v>
      </c>
    </row>
    <row r="17" spans="1:7" ht="14.4" thickBot="1" x14ac:dyDescent="0.35">
      <c r="A17" s="37" t="s">
        <v>98</v>
      </c>
      <c r="B17" s="39">
        <f>SUM(B5,B7,B9,B11,B13,B15)</f>
        <v>103</v>
      </c>
      <c r="C17" s="39">
        <f t="shared" ref="C17:G17" si="1">SUM(C5,C7,C9,C11,C13,C15)</f>
        <v>8</v>
      </c>
      <c r="D17" s="39">
        <f t="shared" si="1"/>
        <v>17</v>
      </c>
      <c r="E17" s="39">
        <f t="shared" si="1"/>
        <v>30</v>
      </c>
      <c r="F17" s="39">
        <f t="shared" si="1"/>
        <v>1</v>
      </c>
      <c r="G17" s="39">
        <f t="shared" si="1"/>
        <v>281</v>
      </c>
    </row>
    <row r="19" spans="1:7" ht="30" customHeight="1" x14ac:dyDescent="0.3">
      <c r="A19" s="559" t="s">
        <v>146</v>
      </c>
      <c r="B19" s="559"/>
      <c r="C19" s="559"/>
      <c r="D19" s="559"/>
      <c r="E19" s="559"/>
      <c r="F19" s="559"/>
      <c r="G19" s="559"/>
    </row>
    <row r="20" spans="1:7" ht="15" customHeight="1" x14ac:dyDescent="0.3">
      <c r="A20" s="591" t="s">
        <v>127</v>
      </c>
      <c r="B20" s="591"/>
      <c r="C20" s="591"/>
      <c r="D20" s="591"/>
      <c r="E20" s="591"/>
      <c r="F20" s="591"/>
      <c r="G20" s="591"/>
    </row>
    <row r="21" spans="1:7" ht="15" customHeight="1" x14ac:dyDescent="0.3">
      <c r="A21" s="591" t="s">
        <v>148</v>
      </c>
      <c r="B21" s="591"/>
      <c r="C21" s="591"/>
      <c r="D21" s="591"/>
      <c r="E21" s="591"/>
      <c r="F21" s="591"/>
      <c r="G21" s="591"/>
    </row>
    <row r="22" spans="1:7" x14ac:dyDescent="0.3">
      <c r="A22" s="1"/>
      <c r="B22" s="1"/>
      <c r="C22" s="1"/>
      <c r="D22" s="1"/>
      <c r="E22" s="1"/>
      <c r="F22" s="1"/>
    </row>
  </sheetData>
  <mergeCells count="6">
    <mergeCell ref="A19:G19"/>
    <mergeCell ref="A20:G20"/>
    <mergeCell ref="A21:G21"/>
    <mergeCell ref="A1:G1"/>
    <mergeCell ref="B2:D2"/>
    <mergeCell ref="E2:G2"/>
  </mergeCells>
  <pageMargins left="0.25" right="0.25" top="0.75" bottom="0.75" header="0.3" footer="0.3"/>
  <pageSetup paperSize="9" scale="93"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19"/>
  <sheetViews>
    <sheetView workbookViewId="0">
      <selection activeCell="O24" sqref="O24"/>
    </sheetView>
  </sheetViews>
  <sheetFormatPr defaultColWidth="9.21875" defaultRowHeight="13.8" x14ac:dyDescent="0.3"/>
  <cols>
    <col min="1" max="1" width="40.77734375" style="2" customWidth="1"/>
    <col min="2" max="2" width="17.77734375" style="34" customWidth="1"/>
    <col min="3" max="3" width="10.77734375" style="34" customWidth="1"/>
    <col min="4" max="4" width="10" style="34" customWidth="1"/>
    <col min="5" max="5" width="11.33203125" style="34" customWidth="1"/>
    <col min="6" max="6" width="10" style="34" customWidth="1"/>
    <col min="7" max="7" width="11.88671875" style="34" customWidth="1"/>
    <col min="8" max="8" width="10" style="1" customWidth="1"/>
    <col min="9" max="16384" width="9.21875" style="1"/>
  </cols>
  <sheetData>
    <row r="1" spans="1:8" ht="42.75" customHeight="1" thickBot="1" x14ac:dyDescent="0.35">
      <c r="A1" s="709" t="s">
        <v>465</v>
      </c>
      <c r="B1" s="710"/>
      <c r="C1" s="711"/>
      <c r="D1" s="711"/>
      <c r="E1" s="711"/>
      <c r="F1" s="711"/>
      <c r="G1" s="711"/>
      <c r="H1" s="712"/>
    </row>
    <row r="2" spans="1:8" s="4" customFormat="1" x14ac:dyDescent="0.3">
      <c r="A2" s="622" t="s">
        <v>715</v>
      </c>
      <c r="B2" s="714" t="s">
        <v>466</v>
      </c>
      <c r="C2" s="716" t="s">
        <v>457</v>
      </c>
      <c r="D2" s="717"/>
      <c r="E2" s="717"/>
      <c r="F2" s="717"/>
      <c r="G2" s="717"/>
      <c r="H2" s="718"/>
    </row>
    <row r="3" spans="1:8" s="4" customFormat="1" x14ac:dyDescent="0.3">
      <c r="A3" s="622"/>
      <c r="B3" s="714"/>
      <c r="C3" s="719" t="s">
        <v>0</v>
      </c>
      <c r="D3" s="720"/>
      <c r="E3" s="719" t="s">
        <v>2</v>
      </c>
      <c r="F3" s="720"/>
      <c r="G3" s="719" t="s">
        <v>1</v>
      </c>
      <c r="H3" s="721"/>
    </row>
    <row r="4" spans="1:8" s="4" customFormat="1" ht="39" customHeight="1" x14ac:dyDescent="0.3">
      <c r="A4" s="713"/>
      <c r="B4" s="715"/>
      <c r="C4" s="263" t="s">
        <v>563</v>
      </c>
      <c r="D4" s="263" t="s">
        <v>564</v>
      </c>
      <c r="E4" s="263" t="s">
        <v>563</v>
      </c>
      <c r="F4" s="263" t="s">
        <v>564</v>
      </c>
      <c r="G4" s="263" t="s">
        <v>563</v>
      </c>
      <c r="H4" s="264" t="s">
        <v>564</v>
      </c>
    </row>
    <row r="5" spans="1:8" s="5" customFormat="1" ht="15.75" customHeight="1" x14ac:dyDescent="0.3">
      <c r="A5" s="72" t="s">
        <v>676</v>
      </c>
      <c r="B5" s="427">
        <v>5</v>
      </c>
      <c r="C5" s="428"/>
      <c r="D5" s="428">
        <v>4</v>
      </c>
      <c r="E5" s="428">
        <v>0</v>
      </c>
      <c r="F5" s="428">
        <v>0</v>
      </c>
      <c r="G5" s="428"/>
      <c r="H5" s="429">
        <v>1</v>
      </c>
    </row>
    <row r="6" spans="1:8" s="5" customFormat="1" x14ac:dyDescent="0.3">
      <c r="A6" s="422" t="s">
        <v>680</v>
      </c>
      <c r="B6" s="427">
        <v>16</v>
      </c>
      <c r="C6" s="428">
        <v>379</v>
      </c>
      <c r="D6" s="428">
        <v>948</v>
      </c>
      <c r="E6" s="428">
        <v>228</v>
      </c>
      <c r="F6" s="428">
        <v>0</v>
      </c>
      <c r="G6" s="428">
        <v>211</v>
      </c>
      <c r="H6" s="429">
        <v>0</v>
      </c>
    </row>
    <row r="7" spans="1:8" s="5" customFormat="1" x14ac:dyDescent="0.3">
      <c r="A7" s="72" t="s">
        <v>678</v>
      </c>
      <c r="B7" s="427"/>
      <c r="C7" s="428"/>
      <c r="D7" s="428">
        <v>3</v>
      </c>
      <c r="E7" s="428"/>
      <c r="F7" s="428"/>
      <c r="G7" s="428"/>
      <c r="H7" s="429">
        <v>4</v>
      </c>
    </row>
    <row r="8" spans="1:8" s="5" customFormat="1" x14ac:dyDescent="0.3">
      <c r="A8" s="433" t="s">
        <v>681</v>
      </c>
      <c r="B8" s="427">
        <v>2</v>
      </c>
      <c r="C8" s="428"/>
      <c r="D8" s="428">
        <v>143</v>
      </c>
      <c r="E8" s="428"/>
      <c r="F8" s="428"/>
      <c r="G8" s="428"/>
      <c r="H8" s="429"/>
    </row>
    <row r="9" spans="1:8" s="5" customFormat="1" x14ac:dyDescent="0.3">
      <c r="A9" s="72" t="s">
        <v>679</v>
      </c>
      <c r="B9" s="427">
        <v>6</v>
      </c>
      <c r="C9" s="428"/>
      <c r="D9" s="428"/>
      <c r="E9" s="428"/>
      <c r="F9" s="428"/>
      <c r="G9" s="428">
        <v>96</v>
      </c>
      <c r="H9" s="429"/>
    </row>
    <row r="10" spans="1:8" s="5" customFormat="1" x14ac:dyDescent="0.3">
      <c r="A10" s="434" t="s">
        <v>677</v>
      </c>
      <c r="B10" s="430">
        <v>1</v>
      </c>
      <c r="C10" s="431">
        <v>0</v>
      </c>
      <c r="D10" s="431">
        <v>0</v>
      </c>
      <c r="E10" s="431">
        <v>0</v>
      </c>
      <c r="F10" s="431">
        <v>0</v>
      </c>
      <c r="G10" s="431">
        <v>0</v>
      </c>
      <c r="H10" s="432">
        <v>0</v>
      </c>
    </row>
    <row r="11" spans="1:8" s="5" customFormat="1" x14ac:dyDescent="0.3">
      <c r="A11" s="426"/>
      <c r="B11" s="430"/>
      <c r="C11" s="431"/>
      <c r="D11" s="431"/>
      <c r="E11" s="431"/>
      <c r="F11" s="431"/>
      <c r="G11" s="431"/>
      <c r="H11" s="432"/>
    </row>
    <row r="12" spans="1:8" ht="14.4" thickBot="1" x14ac:dyDescent="0.35">
      <c r="A12" s="23" t="s">
        <v>4</v>
      </c>
      <c r="B12" s="33">
        <f>SUM(B5:B11)</f>
        <v>30</v>
      </c>
      <c r="C12" s="33">
        <f t="shared" ref="C12:H12" si="0">SUM(C5:C11)</f>
        <v>379</v>
      </c>
      <c r="D12" s="472">
        <f t="shared" si="0"/>
        <v>1098</v>
      </c>
      <c r="E12" s="33">
        <f t="shared" si="0"/>
        <v>228</v>
      </c>
      <c r="F12" s="33">
        <f t="shared" si="0"/>
        <v>0</v>
      </c>
      <c r="G12" s="33">
        <f t="shared" si="0"/>
        <v>307</v>
      </c>
      <c r="H12" s="33">
        <f t="shared" si="0"/>
        <v>5</v>
      </c>
    </row>
    <row r="14" spans="1:8" ht="25.5" customHeight="1" x14ac:dyDescent="0.3">
      <c r="A14" s="621" t="s">
        <v>74</v>
      </c>
      <c r="B14" s="621"/>
      <c r="C14" s="621"/>
      <c r="D14" s="621"/>
      <c r="E14" s="621"/>
      <c r="F14" s="621"/>
      <c r="G14" s="621"/>
      <c r="H14" s="621"/>
    </row>
    <row r="15" spans="1:8" ht="30" customHeight="1" x14ac:dyDescent="0.3">
      <c r="A15" s="591" t="s">
        <v>84</v>
      </c>
      <c r="B15" s="591"/>
      <c r="C15" s="591"/>
      <c r="D15" s="591"/>
      <c r="E15" s="591"/>
      <c r="F15" s="591"/>
      <c r="G15" s="591"/>
      <c r="H15" s="591"/>
    </row>
    <row r="16" spans="1:8" ht="40.5" customHeight="1" x14ac:dyDescent="0.3">
      <c r="A16" s="591" t="s">
        <v>149</v>
      </c>
      <c r="B16" s="591"/>
      <c r="C16" s="591"/>
      <c r="D16" s="591"/>
      <c r="E16" s="591"/>
      <c r="F16" s="591"/>
      <c r="G16" s="591"/>
      <c r="H16" s="591"/>
    </row>
    <row r="17" spans="1:8" ht="12.75" customHeight="1" x14ac:dyDescent="0.3">
      <c r="A17" s="621" t="s">
        <v>467</v>
      </c>
      <c r="B17" s="621"/>
      <c r="C17" s="621"/>
      <c r="D17" s="621"/>
      <c r="E17" s="621"/>
      <c r="F17" s="621"/>
      <c r="G17" s="621"/>
      <c r="H17" s="621"/>
    </row>
    <row r="18" spans="1:8" x14ac:dyDescent="0.3">
      <c r="A18" s="621"/>
      <c r="B18" s="621"/>
      <c r="C18" s="621"/>
      <c r="D18" s="621"/>
      <c r="E18" s="621"/>
      <c r="F18" s="621"/>
      <c r="G18" s="621"/>
      <c r="H18" s="621"/>
    </row>
    <row r="19" spans="1:8" x14ac:dyDescent="0.3">
      <c r="A19" s="82"/>
      <c r="B19" s="82"/>
      <c r="C19" s="82"/>
      <c r="D19" s="82"/>
      <c r="E19" s="82"/>
      <c r="F19" s="82"/>
      <c r="G19" s="82"/>
      <c r="H19" s="82"/>
    </row>
  </sheetData>
  <mergeCells count="11">
    <mergeCell ref="A14:H14"/>
    <mergeCell ref="A15:H15"/>
    <mergeCell ref="A16:H16"/>
    <mergeCell ref="A17:H18"/>
    <mergeCell ref="A1:H1"/>
    <mergeCell ref="A2:A4"/>
    <mergeCell ref="B2:B4"/>
    <mergeCell ref="C2:H2"/>
    <mergeCell ref="C3:D3"/>
    <mergeCell ref="E3:F3"/>
    <mergeCell ref="G3:H3"/>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87"/>
  <sheetViews>
    <sheetView topLeftCell="A85" workbookViewId="0">
      <selection activeCell="D26" sqref="D26"/>
    </sheetView>
  </sheetViews>
  <sheetFormatPr defaultColWidth="9.21875" defaultRowHeight="13.8" x14ac:dyDescent="0.3"/>
  <cols>
    <col min="1" max="1" width="47.77734375" style="2" customWidth="1"/>
    <col min="2" max="2" width="6.77734375" style="3" customWidth="1"/>
    <col min="3" max="3" width="8.21875" style="1" customWidth="1"/>
    <col min="4" max="4" width="6.77734375" style="1" customWidth="1"/>
    <col min="5" max="5" width="8.5546875" style="1" customWidth="1"/>
    <col min="6" max="6" width="7.44140625" style="1" customWidth="1"/>
    <col min="7" max="7" width="8.77734375" style="1" customWidth="1"/>
    <col min="8" max="8" width="7" style="1" customWidth="1"/>
    <col min="9" max="11" width="9.21875" style="1"/>
    <col min="12" max="12" width="4.77734375" style="1" customWidth="1"/>
    <col min="13" max="16384" width="9.21875" style="1"/>
  </cols>
  <sheetData>
    <row r="1" spans="1:16" ht="25.5" customHeight="1" x14ac:dyDescent="0.3">
      <c r="A1" s="543" t="s">
        <v>389</v>
      </c>
      <c r="B1" s="544"/>
      <c r="C1" s="544"/>
      <c r="D1" s="544"/>
      <c r="E1" s="544"/>
      <c r="F1" s="544"/>
      <c r="G1" s="544"/>
      <c r="H1" s="544"/>
      <c r="I1" s="544"/>
      <c r="J1" s="545"/>
      <c r="K1" s="546"/>
    </row>
    <row r="2" spans="1:16" s="4" customFormat="1" ht="38.25" customHeight="1" x14ac:dyDescent="0.3">
      <c r="A2" s="13" t="s">
        <v>715</v>
      </c>
      <c r="B2" s="7"/>
      <c r="C2" s="547" t="s">
        <v>0</v>
      </c>
      <c r="D2" s="547"/>
      <c r="E2" s="547" t="s">
        <v>2</v>
      </c>
      <c r="F2" s="547"/>
      <c r="G2" s="547" t="s">
        <v>1</v>
      </c>
      <c r="H2" s="547"/>
      <c r="I2" s="548" t="s">
        <v>3</v>
      </c>
      <c r="J2" s="549"/>
      <c r="K2" s="317" t="s">
        <v>4</v>
      </c>
    </row>
    <row r="3" spans="1:16" s="4" customFormat="1" ht="13.5" customHeight="1" thickBot="1" x14ac:dyDescent="0.35">
      <c r="A3" s="37"/>
      <c r="B3" s="39"/>
      <c r="C3" s="40" t="s">
        <v>6</v>
      </c>
      <c r="D3" s="40" t="s">
        <v>7</v>
      </c>
      <c r="E3" s="40" t="s">
        <v>6</v>
      </c>
      <c r="F3" s="40" t="s">
        <v>7</v>
      </c>
      <c r="G3" s="40" t="s">
        <v>6</v>
      </c>
      <c r="H3" s="40" t="s">
        <v>7</v>
      </c>
      <c r="I3" s="355" t="s">
        <v>6</v>
      </c>
      <c r="J3" s="355" t="s">
        <v>7</v>
      </c>
      <c r="K3" s="35"/>
    </row>
    <row r="4" spans="1:16" s="5" customFormat="1" x14ac:dyDescent="0.3">
      <c r="A4" s="197" t="s">
        <v>677</v>
      </c>
      <c r="B4" s="532"/>
      <c r="C4" s="533"/>
      <c r="D4" s="533"/>
      <c r="E4" s="533"/>
      <c r="F4" s="533"/>
      <c r="G4" s="533"/>
      <c r="H4" s="533"/>
      <c r="I4" s="533"/>
      <c r="J4" s="533"/>
      <c r="K4" s="534"/>
    </row>
    <row r="5" spans="1:16" s="2" customFormat="1" x14ac:dyDescent="0.3">
      <c r="A5" s="236" t="s">
        <v>516</v>
      </c>
      <c r="B5" s="237" t="s">
        <v>515</v>
      </c>
      <c r="C5" s="526"/>
      <c r="D5" s="527"/>
      <c r="E5" s="527"/>
      <c r="F5" s="527"/>
      <c r="G5" s="527"/>
      <c r="H5" s="527"/>
      <c r="I5" s="527"/>
      <c r="J5" s="527"/>
      <c r="K5" s="528"/>
    </row>
    <row r="6" spans="1:16" x14ac:dyDescent="0.3">
      <c r="A6" s="118" t="s">
        <v>530</v>
      </c>
      <c r="B6" s="238" t="s">
        <v>517</v>
      </c>
      <c r="C6" s="98"/>
      <c r="D6" s="98"/>
      <c r="E6" s="98"/>
      <c r="F6" s="98"/>
      <c r="G6" s="98"/>
      <c r="H6" s="98"/>
      <c r="I6" s="98"/>
      <c r="J6" s="98"/>
      <c r="K6" s="108">
        <f>SUM(C6:J6)</f>
        <v>0</v>
      </c>
    </row>
    <row r="7" spans="1:16" ht="12.75" customHeight="1" x14ac:dyDescent="0.3">
      <c r="A7" s="118" t="s">
        <v>531</v>
      </c>
      <c r="B7" s="238" t="s">
        <v>518</v>
      </c>
      <c r="C7" s="98"/>
      <c r="D7" s="98"/>
      <c r="E7" s="98"/>
      <c r="F7" s="98"/>
      <c r="G7" s="98"/>
      <c r="H7" s="98"/>
      <c r="I7" s="347"/>
      <c r="J7" s="348"/>
      <c r="K7" s="108">
        <f t="shared" ref="K7:K16" si="0">SUM(C7:J7)</f>
        <v>0</v>
      </c>
    </row>
    <row r="8" spans="1:16" ht="12.75" customHeight="1" x14ac:dyDescent="0.3">
      <c r="A8" s="118" t="s">
        <v>532</v>
      </c>
      <c r="B8" s="238" t="s">
        <v>519</v>
      </c>
      <c r="C8" s="98"/>
      <c r="D8" s="98"/>
      <c r="E8" s="98"/>
      <c r="F8" s="98"/>
      <c r="G8" s="98"/>
      <c r="H8" s="98"/>
      <c r="I8" s="347"/>
      <c r="J8" s="348"/>
      <c r="K8" s="108">
        <f t="shared" si="0"/>
        <v>0</v>
      </c>
    </row>
    <row r="9" spans="1:16" ht="12.75" customHeight="1" x14ac:dyDescent="0.3">
      <c r="A9" s="118" t="s">
        <v>533</v>
      </c>
      <c r="B9" s="238" t="s">
        <v>520</v>
      </c>
      <c r="C9" s="98"/>
      <c r="D9" s="98"/>
      <c r="E9" s="98"/>
      <c r="F9" s="98"/>
      <c r="G9" s="98"/>
      <c r="H9" s="98"/>
      <c r="I9" s="347"/>
      <c r="J9" s="348"/>
      <c r="K9" s="108">
        <f t="shared" si="0"/>
        <v>0</v>
      </c>
    </row>
    <row r="10" spans="1:16" ht="12.75" customHeight="1" x14ac:dyDescent="0.3">
      <c r="A10" s="118" t="s">
        <v>534</v>
      </c>
      <c r="B10" s="238" t="s">
        <v>521</v>
      </c>
      <c r="C10" s="98"/>
      <c r="D10" s="98"/>
      <c r="E10" s="98"/>
      <c r="F10" s="98"/>
      <c r="G10" s="98"/>
      <c r="H10" s="98"/>
      <c r="I10" s="347"/>
      <c r="J10" s="348"/>
      <c r="K10" s="108">
        <f t="shared" si="0"/>
        <v>0</v>
      </c>
    </row>
    <row r="11" spans="1:16" ht="12.75" customHeight="1" x14ac:dyDescent="0.3">
      <c r="A11" s="118" t="s">
        <v>535</v>
      </c>
      <c r="B11" s="238" t="s">
        <v>522</v>
      </c>
      <c r="C11" s="98"/>
      <c r="D11" s="98"/>
      <c r="E11" s="98"/>
      <c r="F11" s="98"/>
      <c r="G11" s="98">
        <v>1</v>
      </c>
      <c r="H11" s="98"/>
      <c r="I11" s="347">
        <v>1</v>
      </c>
      <c r="J11" s="348">
        <v>2</v>
      </c>
      <c r="K11" s="108">
        <f t="shared" si="0"/>
        <v>4</v>
      </c>
      <c r="M11" s="48"/>
      <c r="N11" s="48"/>
      <c r="O11" s="48"/>
      <c r="P11" s="48"/>
    </row>
    <row r="12" spans="1:16" ht="12.75" customHeight="1" x14ac:dyDescent="0.3">
      <c r="A12" s="118" t="s">
        <v>529</v>
      </c>
      <c r="B12" s="238" t="s">
        <v>523</v>
      </c>
      <c r="C12" s="98"/>
      <c r="D12" s="98"/>
      <c r="E12" s="98"/>
      <c r="F12" s="98"/>
      <c r="G12" s="98"/>
      <c r="H12" s="98"/>
      <c r="I12" s="347">
        <v>1</v>
      </c>
      <c r="J12" s="348"/>
      <c r="K12" s="108">
        <f t="shared" si="0"/>
        <v>1</v>
      </c>
      <c r="M12" s="48"/>
      <c r="N12" s="48"/>
      <c r="O12" s="48"/>
      <c r="P12" s="48"/>
    </row>
    <row r="13" spans="1:16" ht="12.75" customHeight="1" x14ac:dyDescent="0.3">
      <c r="A13" s="118" t="s">
        <v>536</v>
      </c>
      <c r="B13" s="238" t="s">
        <v>524</v>
      </c>
      <c r="C13" s="98"/>
      <c r="D13" s="98"/>
      <c r="E13" s="98"/>
      <c r="F13" s="98"/>
      <c r="G13" s="98">
        <v>5</v>
      </c>
      <c r="H13" s="98"/>
      <c r="I13" s="347">
        <v>6</v>
      </c>
      <c r="J13" s="348">
        <v>5</v>
      </c>
      <c r="K13" s="108">
        <f t="shared" si="0"/>
        <v>16</v>
      </c>
    </row>
    <row r="14" spans="1:16" x14ac:dyDescent="0.3">
      <c r="A14" s="118" t="s">
        <v>537</v>
      </c>
      <c r="B14" s="238" t="s">
        <v>525</v>
      </c>
      <c r="C14" s="98"/>
      <c r="D14" s="98"/>
      <c r="E14" s="98"/>
      <c r="F14" s="98"/>
      <c r="G14" s="98"/>
      <c r="H14" s="98"/>
      <c r="I14" s="347"/>
      <c r="J14" s="348"/>
      <c r="K14" s="108">
        <f t="shared" si="0"/>
        <v>0</v>
      </c>
    </row>
    <row r="15" spans="1:16" x14ac:dyDescent="0.3">
      <c r="A15" s="118" t="s">
        <v>538</v>
      </c>
      <c r="B15" s="238" t="s">
        <v>526</v>
      </c>
      <c r="C15" s="98"/>
      <c r="D15" s="98"/>
      <c r="E15" s="98"/>
      <c r="F15" s="98"/>
      <c r="G15" s="98"/>
      <c r="H15" s="98"/>
      <c r="I15" s="347"/>
      <c r="J15" s="348"/>
      <c r="K15" s="108">
        <f t="shared" si="0"/>
        <v>0</v>
      </c>
    </row>
    <row r="16" spans="1:16" x14ac:dyDescent="0.3">
      <c r="A16" s="118" t="s">
        <v>528</v>
      </c>
      <c r="B16" s="238" t="s">
        <v>527</v>
      </c>
      <c r="C16" s="98"/>
      <c r="D16" s="98"/>
      <c r="E16" s="98"/>
      <c r="F16" s="98"/>
      <c r="G16" s="98"/>
      <c r="H16" s="98"/>
      <c r="I16" s="347"/>
      <c r="J16" s="348"/>
      <c r="K16" s="108">
        <f t="shared" si="0"/>
        <v>0</v>
      </c>
    </row>
    <row r="17" spans="1:11" ht="12.75" customHeight="1" x14ac:dyDescent="0.3">
      <c r="A17" s="239" t="s">
        <v>93</v>
      </c>
      <c r="B17" s="352" t="s">
        <v>94</v>
      </c>
      <c r="C17" s="114">
        <f>SUM(C6:C16)</f>
        <v>0</v>
      </c>
      <c r="D17" s="114">
        <f t="shared" ref="D17:J17" si="1">SUM(D6:D16)</f>
        <v>0</v>
      </c>
      <c r="E17" s="114">
        <f t="shared" si="1"/>
        <v>0</v>
      </c>
      <c r="F17" s="114">
        <f t="shared" si="1"/>
        <v>0</v>
      </c>
      <c r="G17" s="114">
        <f t="shared" si="1"/>
        <v>6</v>
      </c>
      <c r="H17" s="114">
        <f t="shared" si="1"/>
        <v>0</v>
      </c>
      <c r="I17" s="114">
        <f t="shared" si="1"/>
        <v>8</v>
      </c>
      <c r="J17" s="114">
        <f t="shared" si="1"/>
        <v>7</v>
      </c>
      <c r="K17" s="108">
        <f>SUM(K6:K16)</f>
        <v>21</v>
      </c>
    </row>
    <row r="18" spans="1:11" s="5" customFormat="1" x14ac:dyDescent="0.3">
      <c r="A18" s="120" t="s">
        <v>676</v>
      </c>
      <c r="B18" s="240"/>
      <c r="C18" s="529"/>
      <c r="D18" s="530"/>
      <c r="E18" s="530"/>
      <c r="F18" s="530"/>
      <c r="G18" s="530"/>
      <c r="H18" s="530"/>
      <c r="I18" s="530"/>
      <c r="J18" s="530"/>
      <c r="K18" s="531"/>
    </row>
    <row r="19" spans="1:11" s="2" customFormat="1" x14ac:dyDescent="0.3">
      <c r="A19" s="236" t="s">
        <v>516</v>
      </c>
      <c r="B19" s="237" t="s">
        <v>515</v>
      </c>
      <c r="C19" s="526"/>
      <c r="D19" s="527"/>
      <c r="E19" s="527"/>
      <c r="F19" s="527"/>
      <c r="G19" s="527"/>
      <c r="H19" s="527"/>
      <c r="I19" s="527"/>
      <c r="J19" s="527"/>
      <c r="K19" s="528"/>
    </row>
    <row r="20" spans="1:11" x14ac:dyDescent="0.3">
      <c r="A20" s="118" t="s">
        <v>530</v>
      </c>
      <c r="B20" s="238" t="s">
        <v>517</v>
      </c>
      <c r="C20" s="98"/>
      <c r="D20" s="98"/>
      <c r="E20" s="98"/>
      <c r="F20" s="98"/>
      <c r="G20" s="98"/>
      <c r="H20" s="98"/>
      <c r="I20" s="347"/>
      <c r="J20" s="348"/>
      <c r="K20" s="108">
        <f>SUM(C20:J20)</f>
        <v>0</v>
      </c>
    </row>
    <row r="21" spans="1:11" x14ac:dyDescent="0.3">
      <c r="A21" s="118" t="s">
        <v>531</v>
      </c>
      <c r="B21" s="238" t="s">
        <v>518</v>
      </c>
      <c r="C21" s="98"/>
      <c r="D21" s="98"/>
      <c r="E21" s="98"/>
      <c r="F21" s="98"/>
      <c r="G21" s="98"/>
      <c r="H21" s="98"/>
      <c r="I21" s="347"/>
      <c r="J21" s="348"/>
      <c r="K21" s="108">
        <f t="shared" ref="K21:K30" si="2">SUM(C21:J21)</f>
        <v>0</v>
      </c>
    </row>
    <row r="22" spans="1:11" x14ac:dyDescent="0.3">
      <c r="A22" s="118" t="s">
        <v>532</v>
      </c>
      <c r="B22" s="238" t="s">
        <v>519</v>
      </c>
      <c r="C22" s="98"/>
      <c r="D22" s="98"/>
      <c r="E22" s="98"/>
      <c r="F22" s="98"/>
      <c r="G22" s="98"/>
      <c r="H22" s="98"/>
      <c r="I22" s="347"/>
      <c r="J22" s="348"/>
      <c r="K22" s="108">
        <f t="shared" si="2"/>
        <v>0</v>
      </c>
    </row>
    <row r="23" spans="1:11" x14ac:dyDescent="0.3">
      <c r="A23" s="118" t="s">
        <v>533</v>
      </c>
      <c r="B23" s="238" t="s">
        <v>520</v>
      </c>
      <c r="C23" s="98"/>
      <c r="D23" s="98"/>
      <c r="E23" s="98"/>
      <c r="F23" s="98"/>
      <c r="G23" s="98"/>
      <c r="H23" s="98"/>
      <c r="I23" s="347"/>
      <c r="J23" s="348"/>
      <c r="K23" s="108"/>
    </row>
    <row r="24" spans="1:11" x14ac:dyDescent="0.3">
      <c r="A24" s="118" t="s">
        <v>534</v>
      </c>
      <c r="B24" s="238" t="s">
        <v>521</v>
      </c>
      <c r="C24" s="98">
        <v>4</v>
      </c>
      <c r="D24" s="98"/>
      <c r="E24" s="98"/>
      <c r="F24" s="98"/>
      <c r="G24" s="98">
        <v>5</v>
      </c>
      <c r="H24" s="98"/>
      <c r="I24" s="347">
        <v>5</v>
      </c>
      <c r="J24" s="348">
        <v>5</v>
      </c>
      <c r="K24" s="108">
        <v>19</v>
      </c>
    </row>
    <row r="25" spans="1:11" x14ac:dyDescent="0.3">
      <c r="A25" s="118" t="s">
        <v>535</v>
      </c>
      <c r="B25" s="238" t="s">
        <v>522</v>
      </c>
      <c r="C25" s="98"/>
      <c r="D25" s="98"/>
      <c r="E25" s="98"/>
      <c r="F25" s="98"/>
      <c r="G25" s="98"/>
      <c r="H25" s="98"/>
      <c r="I25" s="347"/>
      <c r="J25" s="348"/>
      <c r="K25" s="108">
        <f t="shared" si="2"/>
        <v>0</v>
      </c>
    </row>
    <row r="26" spans="1:11" x14ac:dyDescent="0.3">
      <c r="A26" s="118" t="s">
        <v>529</v>
      </c>
      <c r="B26" s="238" t="s">
        <v>523</v>
      </c>
      <c r="C26" s="98"/>
      <c r="D26" s="98"/>
      <c r="E26" s="98"/>
      <c r="F26" s="98"/>
      <c r="G26" s="98"/>
      <c r="H26" s="98"/>
      <c r="I26" s="347"/>
      <c r="J26" s="348"/>
      <c r="K26" s="108">
        <f t="shared" si="2"/>
        <v>0</v>
      </c>
    </row>
    <row r="27" spans="1:11" x14ac:dyDescent="0.3">
      <c r="A27" s="118" t="s">
        <v>536</v>
      </c>
      <c r="B27" s="238" t="s">
        <v>524</v>
      </c>
      <c r="C27" s="98"/>
      <c r="D27" s="98"/>
      <c r="E27" s="98"/>
      <c r="F27" s="98"/>
      <c r="G27" s="98"/>
      <c r="H27" s="98"/>
      <c r="I27" s="347"/>
      <c r="J27" s="348"/>
      <c r="K27" s="108">
        <f t="shared" si="2"/>
        <v>0</v>
      </c>
    </row>
    <row r="28" spans="1:11" x14ac:dyDescent="0.3">
      <c r="A28" s="118" t="s">
        <v>537</v>
      </c>
      <c r="B28" s="238" t="s">
        <v>525</v>
      </c>
      <c r="C28" s="98"/>
      <c r="D28" s="98"/>
      <c r="E28" s="98"/>
      <c r="F28" s="98"/>
      <c r="G28" s="98"/>
      <c r="H28" s="98"/>
      <c r="I28" s="347"/>
      <c r="J28" s="348"/>
      <c r="K28" s="108">
        <f t="shared" si="2"/>
        <v>0</v>
      </c>
    </row>
    <row r="29" spans="1:11" x14ac:dyDescent="0.3">
      <c r="A29" s="118" t="s">
        <v>538</v>
      </c>
      <c r="B29" s="238" t="s">
        <v>526</v>
      </c>
      <c r="C29" s="109"/>
      <c r="D29" s="109"/>
      <c r="E29" s="109"/>
      <c r="F29" s="109"/>
      <c r="G29" s="109"/>
      <c r="H29" s="109"/>
      <c r="I29" s="349"/>
      <c r="J29" s="350"/>
      <c r="K29" s="110">
        <f t="shared" si="2"/>
        <v>0</v>
      </c>
    </row>
    <row r="30" spans="1:11" x14ac:dyDescent="0.3">
      <c r="A30" s="118" t="s">
        <v>528</v>
      </c>
      <c r="B30" s="238" t="s">
        <v>527</v>
      </c>
      <c r="C30" s="109"/>
      <c r="D30" s="109"/>
      <c r="E30" s="109"/>
      <c r="F30" s="109"/>
      <c r="G30" s="109"/>
      <c r="H30" s="109"/>
      <c r="I30" s="349"/>
      <c r="J30" s="350"/>
      <c r="K30" s="110">
        <f t="shared" si="2"/>
        <v>0</v>
      </c>
    </row>
    <row r="31" spans="1:11" x14ac:dyDescent="0.3">
      <c r="A31" s="241" t="s">
        <v>93</v>
      </c>
      <c r="B31" s="353" t="s">
        <v>94</v>
      </c>
      <c r="C31" s="114">
        <f>SUM(C20:C30)</f>
        <v>4</v>
      </c>
      <c r="D31" s="114">
        <f t="shared" ref="D31:J31" si="3">SUM(D20:D30)</f>
        <v>0</v>
      </c>
      <c r="E31" s="114">
        <f t="shared" si="3"/>
        <v>0</v>
      </c>
      <c r="F31" s="114">
        <f t="shared" si="3"/>
        <v>0</v>
      </c>
      <c r="G31" s="114">
        <f t="shared" si="3"/>
        <v>5</v>
      </c>
      <c r="H31" s="114">
        <f t="shared" si="3"/>
        <v>0</v>
      </c>
      <c r="I31" s="114">
        <f t="shared" si="3"/>
        <v>5</v>
      </c>
      <c r="J31" s="114">
        <f t="shared" si="3"/>
        <v>5</v>
      </c>
      <c r="K31" s="110">
        <f>SUM(K20:K30)</f>
        <v>19</v>
      </c>
    </row>
    <row r="32" spans="1:11" x14ac:dyDescent="0.3">
      <c r="A32" s="120" t="s">
        <v>678</v>
      </c>
      <c r="B32" s="240"/>
      <c r="C32" s="529"/>
      <c r="D32" s="530"/>
      <c r="E32" s="530"/>
      <c r="F32" s="530"/>
      <c r="G32" s="530"/>
      <c r="H32" s="530"/>
      <c r="I32" s="530"/>
      <c r="J32" s="530"/>
      <c r="K32" s="531"/>
    </row>
    <row r="33" spans="1:11" x14ac:dyDescent="0.3">
      <c r="A33" s="236" t="s">
        <v>516</v>
      </c>
      <c r="B33" s="237" t="s">
        <v>515</v>
      </c>
      <c r="C33" s="526"/>
      <c r="D33" s="527"/>
      <c r="E33" s="527"/>
      <c r="F33" s="527"/>
      <c r="G33" s="527"/>
      <c r="H33" s="527"/>
      <c r="I33" s="527"/>
      <c r="J33" s="527"/>
      <c r="K33" s="528"/>
    </row>
    <row r="34" spans="1:11" x14ac:dyDescent="0.3">
      <c r="A34" s="118" t="s">
        <v>530</v>
      </c>
      <c r="B34" s="238" t="s">
        <v>517</v>
      </c>
      <c r="C34" s="98"/>
      <c r="D34" s="98"/>
      <c r="E34" s="98"/>
      <c r="F34" s="98"/>
      <c r="G34" s="98"/>
      <c r="H34" s="98"/>
      <c r="I34" s="347"/>
      <c r="J34" s="348"/>
      <c r="K34" s="108">
        <f>SUM(C34:J34)</f>
        <v>0</v>
      </c>
    </row>
    <row r="35" spans="1:11" x14ac:dyDescent="0.3">
      <c r="A35" s="118" t="s">
        <v>531</v>
      </c>
      <c r="B35" s="238" t="s">
        <v>518</v>
      </c>
      <c r="C35" s="98"/>
      <c r="D35" s="98"/>
      <c r="E35" s="98"/>
      <c r="F35" s="98"/>
      <c r="G35" s="98"/>
      <c r="H35" s="98"/>
      <c r="I35" s="347"/>
      <c r="J35" s="348"/>
      <c r="K35" s="108">
        <f t="shared" ref="K35:K44" si="4">SUM(C35:J35)</f>
        <v>0</v>
      </c>
    </row>
    <row r="36" spans="1:11" x14ac:dyDescent="0.3">
      <c r="A36" s="118" t="s">
        <v>532</v>
      </c>
      <c r="B36" s="238" t="s">
        <v>519</v>
      </c>
      <c r="C36" s="109"/>
      <c r="D36" s="109"/>
      <c r="E36" s="109"/>
      <c r="F36" s="109"/>
      <c r="G36" s="109"/>
      <c r="H36" s="109"/>
      <c r="I36" s="349">
        <v>2</v>
      </c>
      <c r="J36" s="350">
        <v>2</v>
      </c>
      <c r="K36" s="108">
        <f t="shared" si="4"/>
        <v>4</v>
      </c>
    </row>
    <row r="37" spans="1:11" x14ac:dyDescent="0.3">
      <c r="A37" s="118" t="s">
        <v>533</v>
      </c>
      <c r="B37" s="238" t="s">
        <v>520</v>
      </c>
      <c r="C37" s="98"/>
      <c r="D37" s="98"/>
      <c r="E37" s="98"/>
      <c r="F37" s="98"/>
      <c r="G37" s="98">
        <v>1</v>
      </c>
      <c r="H37" s="98"/>
      <c r="I37" s="347"/>
      <c r="J37" s="348"/>
      <c r="K37" s="108">
        <f t="shared" si="4"/>
        <v>1</v>
      </c>
    </row>
    <row r="38" spans="1:11" x14ac:dyDescent="0.3">
      <c r="A38" s="118" t="s">
        <v>534</v>
      </c>
      <c r="B38" s="238" t="s">
        <v>521</v>
      </c>
      <c r="C38" s="98"/>
      <c r="D38" s="98"/>
      <c r="E38" s="98"/>
      <c r="F38" s="98"/>
      <c r="G38" s="98">
        <v>1</v>
      </c>
      <c r="H38" s="98"/>
      <c r="I38" s="347"/>
      <c r="J38" s="348"/>
      <c r="K38" s="108">
        <f t="shared" si="4"/>
        <v>1</v>
      </c>
    </row>
    <row r="39" spans="1:11" x14ac:dyDescent="0.3">
      <c r="A39" s="118" t="s">
        <v>535</v>
      </c>
      <c r="B39" s="238" t="s">
        <v>522</v>
      </c>
      <c r="C39" s="98"/>
      <c r="D39" s="98"/>
      <c r="E39" s="98"/>
      <c r="F39" s="98"/>
      <c r="G39" s="98"/>
      <c r="H39" s="98"/>
      <c r="I39" s="347"/>
      <c r="J39" s="348"/>
      <c r="K39" s="108">
        <f t="shared" si="4"/>
        <v>0</v>
      </c>
    </row>
    <row r="40" spans="1:11" x14ac:dyDescent="0.3">
      <c r="A40" s="118" t="s">
        <v>529</v>
      </c>
      <c r="B40" s="238" t="s">
        <v>523</v>
      </c>
      <c r="C40" s="98"/>
      <c r="D40" s="98"/>
      <c r="E40" s="98"/>
      <c r="F40" s="98"/>
      <c r="G40" s="98"/>
      <c r="H40" s="98"/>
      <c r="I40" s="347"/>
      <c r="J40" s="348"/>
      <c r="K40" s="108">
        <f t="shared" si="4"/>
        <v>0</v>
      </c>
    </row>
    <row r="41" spans="1:11" x14ac:dyDescent="0.3">
      <c r="A41" s="118" t="s">
        <v>536</v>
      </c>
      <c r="B41" s="238" t="s">
        <v>524</v>
      </c>
      <c r="C41" s="98"/>
      <c r="D41" s="98"/>
      <c r="E41" s="98"/>
      <c r="F41" s="98"/>
      <c r="G41" s="98"/>
      <c r="H41" s="98"/>
      <c r="I41" s="347"/>
      <c r="J41" s="348"/>
      <c r="K41" s="108">
        <f t="shared" si="4"/>
        <v>0</v>
      </c>
    </row>
    <row r="42" spans="1:11" x14ac:dyDescent="0.3">
      <c r="A42" s="118" t="s">
        <v>537</v>
      </c>
      <c r="B42" s="238" t="s">
        <v>525</v>
      </c>
      <c r="C42" s="98"/>
      <c r="D42" s="98"/>
      <c r="E42" s="98"/>
      <c r="F42" s="98"/>
      <c r="G42" s="98"/>
      <c r="H42" s="98"/>
      <c r="I42" s="347"/>
      <c r="J42" s="348"/>
      <c r="K42" s="108">
        <f t="shared" si="4"/>
        <v>0</v>
      </c>
    </row>
    <row r="43" spans="1:11" x14ac:dyDescent="0.3">
      <c r="A43" s="118" t="s">
        <v>538</v>
      </c>
      <c r="B43" s="238" t="s">
        <v>526</v>
      </c>
      <c r="C43" s="109"/>
      <c r="D43" s="109"/>
      <c r="E43" s="109"/>
      <c r="F43" s="109"/>
      <c r="G43" s="109"/>
      <c r="H43" s="109"/>
      <c r="I43" s="349"/>
      <c r="J43" s="350"/>
      <c r="K43" s="110">
        <f t="shared" si="4"/>
        <v>0</v>
      </c>
    </row>
    <row r="44" spans="1:11" x14ac:dyDescent="0.3">
      <c r="A44" s="118" t="s">
        <v>528</v>
      </c>
      <c r="B44" s="238" t="s">
        <v>527</v>
      </c>
      <c r="C44" s="109"/>
      <c r="D44" s="109"/>
      <c r="E44" s="109"/>
      <c r="F44" s="109"/>
      <c r="G44" s="109"/>
      <c r="H44" s="109"/>
      <c r="I44" s="349"/>
      <c r="J44" s="350"/>
      <c r="K44" s="110">
        <f t="shared" si="4"/>
        <v>0</v>
      </c>
    </row>
    <row r="45" spans="1:11" x14ac:dyDescent="0.3">
      <c r="A45" s="241" t="s">
        <v>93</v>
      </c>
      <c r="B45" s="353" t="s">
        <v>94</v>
      </c>
      <c r="C45" s="114">
        <f>SUM(C34:C44)</f>
        <v>0</v>
      </c>
      <c r="D45" s="114">
        <f t="shared" ref="D45:J45" si="5">SUM(D34:D44)</f>
        <v>0</v>
      </c>
      <c r="E45" s="114">
        <f t="shared" si="5"/>
        <v>0</v>
      </c>
      <c r="F45" s="114">
        <f t="shared" si="5"/>
        <v>0</v>
      </c>
      <c r="G45" s="114">
        <f t="shared" si="5"/>
        <v>2</v>
      </c>
      <c r="H45" s="114">
        <f t="shared" si="5"/>
        <v>0</v>
      </c>
      <c r="I45" s="114">
        <f t="shared" si="5"/>
        <v>2</v>
      </c>
      <c r="J45" s="114">
        <f t="shared" si="5"/>
        <v>2</v>
      </c>
      <c r="K45" s="110">
        <f>SUM(K34:K44)</f>
        <v>6</v>
      </c>
    </row>
    <row r="46" spans="1:11" x14ac:dyDescent="0.3">
      <c r="A46" s="120" t="s">
        <v>679</v>
      </c>
      <c r="B46" s="240"/>
      <c r="C46" s="529"/>
      <c r="D46" s="530"/>
      <c r="E46" s="530"/>
      <c r="F46" s="530"/>
      <c r="G46" s="530"/>
      <c r="H46" s="530"/>
      <c r="I46" s="530"/>
      <c r="J46" s="530"/>
      <c r="K46" s="531"/>
    </row>
    <row r="47" spans="1:11" x14ac:dyDescent="0.3">
      <c r="A47" s="236" t="s">
        <v>516</v>
      </c>
      <c r="B47" s="237" t="s">
        <v>515</v>
      </c>
      <c r="C47" s="526"/>
      <c r="D47" s="527"/>
      <c r="E47" s="527"/>
      <c r="F47" s="527"/>
      <c r="G47" s="527"/>
      <c r="H47" s="527"/>
      <c r="I47" s="527"/>
      <c r="J47" s="527"/>
      <c r="K47" s="528"/>
    </row>
    <row r="48" spans="1:11" x14ac:dyDescent="0.3">
      <c r="A48" s="118" t="s">
        <v>530</v>
      </c>
      <c r="B48" s="238" t="s">
        <v>517</v>
      </c>
      <c r="C48" s="98"/>
      <c r="D48" s="98"/>
      <c r="E48" s="98"/>
      <c r="F48" s="98"/>
      <c r="G48" s="98"/>
      <c r="H48" s="98"/>
      <c r="I48" s="347"/>
      <c r="J48" s="348"/>
      <c r="K48" s="108">
        <f>SUM(C48:J48)</f>
        <v>0</v>
      </c>
    </row>
    <row r="49" spans="1:11" x14ac:dyDescent="0.3">
      <c r="A49" s="118" t="s">
        <v>531</v>
      </c>
      <c r="B49" s="238" t="s">
        <v>518</v>
      </c>
      <c r="C49" s="98"/>
      <c r="D49" s="98"/>
      <c r="E49" s="98"/>
      <c r="F49" s="98"/>
      <c r="G49" s="98"/>
      <c r="H49" s="98"/>
      <c r="I49" s="347"/>
      <c r="J49" s="348"/>
      <c r="K49" s="108">
        <f t="shared" ref="K49:K58" si="6">SUM(C49:J49)</f>
        <v>0</v>
      </c>
    </row>
    <row r="50" spans="1:11" x14ac:dyDescent="0.3">
      <c r="A50" s="118" t="s">
        <v>532</v>
      </c>
      <c r="B50" s="238" t="s">
        <v>519</v>
      </c>
      <c r="C50" s="98"/>
      <c r="D50" s="98"/>
      <c r="E50" s="98"/>
      <c r="F50" s="98"/>
      <c r="G50" s="98"/>
      <c r="H50" s="98"/>
      <c r="I50" s="347"/>
      <c r="J50" s="348"/>
      <c r="K50" s="108">
        <f t="shared" si="6"/>
        <v>0</v>
      </c>
    </row>
    <row r="51" spans="1:11" x14ac:dyDescent="0.3">
      <c r="A51" s="118" t="s">
        <v>533</v>
      </c>
      <c r="B51" s="238" t="s">
        <v>520</v>
      </c>
      <c r="C51" s="98"/>
      <c r="D51" s="98"/>
      <c r="E51" s="98"/>
      <c r="F51" s="98"/>
      <c r="G51" s="98"/>
      <c r="H51" s="98"/>
      <c r="I51" s="347"/>
      <c r="J51" s="348"/>
      <c r="K51" s="108">
        <f t="shared" si="6"/>
        <v>0</v>
      </c>
    </row>
    <row r="52" spans="1:11" x14ac:dyDescent="0.3">
      <c r="A52" s="118" t="s">
        <v>534</v>
      </c>
      <c r="B52" s="238" t="s">
        <v>521</v>
      </c>
      <c r="C52" s="98"/>
      <c r="D52" s="98"/>
      <c r="E52" s="98"/>
      <c r="F52" s="98"/>
      <c r="G52" s="98"/>
      <c r="H52" s="98"/>
      <c r="I52" s="347"/>
      <c r="J52" s="348"/>
      <c r="K52" s="108">
        <f t="shared" si="6"/>
        <v>0</v>
      </c>
    </row>
    <row r="53" spans="1:11" x14ac:dyDescent="0.3">
      <c r="A53" s="118" t="s">
        <v>535</v>
      </c>
      <c r="B53" s="238" t="s">
        <v>522</v>
      </c>
      <c r="C53" s="98"/>
      <c r="D53" s="98"/>
      <c r="E53" s="98"/>
      <c r="F53" s="98"/>
      <c r="G53" s="98"/>
      <c r="H53" s="98"/>
      <c r="I53" s="347"/>
      <c r="J53" s="348"/>
      <c r="K53" s="108">
        <f t="shared" si="6"/>
        <v>0</v>
      </c>
    </row>
    <row r="54" spans="1:11" x14ac:dyDescent="0.3">
      <c r="A54" s="118" t="s">
        <v>529</v>
      </c>
      <c r="B54" s="238" t="s">
        <v>523</v>
      </c>
      <c r="C54" s="98">
        <v>1</v>
      </c>
      <c r="D54" s="98"/>
      <c r="E54" s="98"/>
      <c r="F54" s="98"/>
      <c r="G54" s="98">
        <v>1</v>
      </c>
      <c r="H54" s="98"/>
      <c r="I54" s="347">
        <v>4</v>
      </c>
      <c r="J54" s="348">
        <v>4</v>
      </c>
      <c r="K54" s="108">
        <f t="shared" si="6"/>
        <v>10</v>
      </c>
    </row>
    <row r="55" spans="1:11" x14ac:dyDescent="0.3">
      <c r="A55" s="118" t="s">
        <v>536</v>
      </c>
      <c r="B55" s="238" t="s">
        <v>524</v>
      </c>
      <c r="C55" s="98">
        <v>2</v>
      </c>
      <c r="D55" s="98"/>
      <c r="E55" s="98"/>
      <c r="F55" s="98"/>
      <c r="G55" s="98">
        <v>1</v>
      </c>
      <c r="H55" s="98"/>
      <c r="I55" s="347"/>
      <c r="J55" s="348"/>
      <c r="K55" s="108">
        <f t="shared" si="6"/>
        <v>3</v>
      </c>
    </row>
    <row r="56" spans="1:11" x14ac:dyDescent="0.3">
      <c r="A56" s="118" t="s">
        <v>537</v>
      </c>
      <c r="B56" s="238" t="s">
        <v>525</v>
      </c>
      <c r="C56" s="98"/>
      <c r="D56" s="98"/>
      <c r="E56" s="98"/>
      <c r="F56" s="98"/>
      <c r="G56" s="98"/>
      <c r="H56" s="98"/>
      <c r="I56" s="347"/>
      <c r="J56" s="348"/>
      <c r="K56" s="108">
        <f t="shared" si="6"/>
        <v>0</v>
      </c>
    </row>
    <row r="57" spans="1:11" x14ac:dyDescent="0.3">
      <c r="A57" s="118" t="s">
        <v>538</v>
      </c>
      <c r="B57" s="238" t="s">
        <v>526</v>
      </c>
      <c r="C57" s="109"/>
      <c r="D57" s="109"/>
      <c r="E57" s="109"/>
      <c r="F57" s="109"/>
      <c r="G57" s="109"/>
      <c r="H57" s="109"/>
      <c r="I57" s="349"/>
      <c r="J57" s="350"/>
      <c r="K57" s="110">
        <f t="shared" si="6"/>
        <v>0</v>
      </c>
    </row>
    <row r="58" spans="1:11" x14ac:dyDescent="0.3">
      <c r="A58" s="118" t="s">
        <v>528</v>
      </c>
      <c r="B58" s="238" t="s">
        <v>527</v>
      </c>
      <c r="C58" s="109"/>
      <c r="D58" s="109"/>
      <c r="E58" s="109"/>
      <c r="F58" s="109"/>
      <c r="G58" s="109">
        <v>2</v>
      </c>
      <c r="H58" s="109"/>
      <c r="I58" s="349"/>
      <c r="J58" s="350"/>
      <c r="K58" s="110">
        <f t="shared" si="6"/>
        <v>2</v>
      </c>
    </row>
    <row r="59" spans="1:11" x14ac:dyDescent="0.3">
      <c r="A59" s="241" t="s">
        <v>93</v>
      </c>
      <c r="B59" s="353" t="s">
        <v>94</v>
      </c>
      <c r="C59" s="114">
        <f>SUM(C48:C58)</f>
        <v>3</v>
      </c>
      <c r="D59" s="114">
        <f t="shared" ref="D59:J59" si="7">SUM(D48:D58)</f>
        <v>0</v>
      </c>
      <c r="E59" s="114">
        <f t="shared" si="7"/>
        <v>0</v>
      </c>
      <c r="F59" s="114">
        <f t="shared" si="7"/>
        <v>0</v>
      </c>
      <c r="G59" s="114">
        <f t="shared" si="7"/>
        <v>4</v>
      </c>
      <c r="H59" s="114">
        <f t="shared" si="7"/>
        <v>0</v>
      </c>
      <c r="I59" s="114">
        <f t="shared" si="7"/>
        <v>4</v>
      </c>
      <c r="J59" s="114">
        <f t="shared" si="7"/>
        <v>4</v>
      </c>
      <c r="K59" s="110">
        <f>SUM(K48:K58)</f>
        <v>15</v>
      </c>
    </row>
    <row r="60" spans="1:11" x14ac:dyDescent="0.3">
      <c r="A60" s="120" t="s">
        <v>682</v>
      </c>
      <c r="B60" s="240"/>
      <c r="C60" s="529"/>
      <c r="D60" s="530"/>
      <c r="E60" s="530"/>
      <c r="F60" s="530"/>
      <c r="G60" s="530"/>
      <c r="H60" s="530"/>
      <c r="I60" s="530"/>
      <c r="J60" s="530"/>
      <c r="K60" s="531"/>
    </row>
    <row r="61" spans="1:11" x14ac:dyDescent="0.3">
      <c r="A61" s="236" t="s">
        <v>516</v>
      </c>
      <c r="B61" s="237" t="s">
        <v>515</v>
      </c>
      <c r="C61" s="526"/>
      <c r="D61" s="527"/>
      <c r="E61" s="527"/>
      <c r="F61" s="527"/>
      <c r="G61" s="527"/>
      <c r="H61" s="527"/>
      <c r="I61" s="527"/>
      <c r="J61" s="527"/>
      <c r="K61" s="528"/>
    </row>
    <row r="62" spans="1:11" x14ac:dyDescent="0.3">
      <c r="A62" s="118" t="s">
        <v>530</v>
      </c>
      <c r="B62" s="238" t="s">
        <v>517</v>
      </c>
      <c r="C62" s="98"/>
      <c r="D62" s="98"/>
      <c r="E62" s="98"/>
      <c r="F62" s="98"/>
      <c r="G62" s="98"/>
      <c r="H62" s="98"/>
      <c r="I62" s="347"/>
      <c r="J62" s="348"/>
      <c r="K62" s="108">
        <f>SUM(C62:J62)</f>
        <v>0</v>
      </c>
    </row>
    <row r="63" spans="1:11" x14ac:dyDescent="0.3">
      <c r="A63" s="118" t="s">
        <v>531</v>
      </c>
      <c r="B63" s="238" t="s">
        <v>518</v>
      </c>
      <c r="C63" s="98"/>
      <c r="D63" s="98"/>
      <c r="E63" s="98"/>
      <c r="F63" s="98"/>
      <c r="G63" s="98"/>
      <c r="H63" s="98"/>
      <c r="I63" s="347"/>
      <c r="J63" s="348"/>
      <c r="K63" s="108">
        <f t="shared" ref="K63:K72" si="8">SUM(C63:J63)</f>
        <v>0</v>
      </c>
    </row>
    <row r="64" spans="1:11" x14ac:dyDescent="0.3">
      <c r="A64" s="118" t="s">
        <v>532</v>
      </c>
      <c r="B64" s="238" t="s">
        <v>519</v>
      </c>
      <c r="C64" s="98"/>
      <c r="D64" s="98"/>
      <c r="E64" s="98"/>
      <c r="F64" s="98"/>
      <c r="G64" s="98"/>
      <c r="H64" s="98"/>
      <c r="I64" s="347"/>
      <c r="J64" s="348"/>
      <c r="K64" s="108">
        <f t="shared" si="8"/>
        <v>0</v>
      </c>
    </row>
    <row r="65" spans="1:11" x14ac:dyDescent="0.3">
      <c r="A65" s="118" t="s">
        <v>533</v>
      </c>
      <c r="B65" s="238" t="s">
        <v>520</v>
      </c>
      <c r="C65" s="98"/>
      <c r="D65" s="98"/>
      <c r="E65" s="98"/>
      <c r="F65" s="98"/>
      <c r="G65" s="98"/>
      <c r="H65" s="98"/>
      <c r="I65" s="347"/>
      <c r="J65" s="348"/>
      <c r="K65" s="108">
        <f t="shared" si="8"/>
        <v>0</v>
      </c>
    </row>
    <row r="66" spans="1:11" x14ac:dyDescent="0.3">
      <c r="A66" s="118" t="s">
        <v>534</v>
      </c>
      <c r="B66" s="238" t="s">
        <v>521</v>
      </c>
      <c r="C66" s="98"/>
      <c r="D66" s="98"/>
      <c r="E66" s="98"/>
      <c r="F66" s="98"/>
      <c r="G66" s="98"/>
      <c r="H66" s="98"/>
      <c r="I66" s="347"/>
      <c r="J66" s="348"/>
      <c r="K66" s="108">
        <f t="shared" si="8"/>
        <v>0</v>
      </c>
    </row>
    <row r="67" spans="1:11" x14ac:dyDescent="0.3">
      <c r="A67" s="118" t="s">
        <v>535</v>
      </c>
      <c r="B67" s="238" t="s">
        <v>522</v>
      </c>
      <c r="C67" s="98"/>
      <c r="D67" s="98"/>
      <c r="E67" s="98"/>
      <c r="F67" s="98"/>
      <c r="G67" s="98"/>
      <c r="H67" s="98"/>
      <c r="I67" s="347"/>
      <c r="J67" s="348"/>
      <c r="K67" s="108">
        <f t="shared" si="8"/>
        <v>0</v>
      </c>
    </row>
    <row r="68" spans="1:11" x14ac:dyDescent="0.3">
      <c r="A68" s="118" t="s">
        <v>529</v>
      </c>
      <c r="B68" s="238" t="s">
        <v>523</v>
      </c>
      <c r="C68" s="98"/>
      <c r="D68" s="98"/>
      <c r="E68" s="98"/>
      <c r="F68" s="98"/>
      <c r="G68" s="98"/>
      <c r="H68" s="98"/>
      <c r="I68" s="347"/>
      <c r="J68" s="348"/>
      <c r="K68" s="108">
        <f t="shared" si="8"/>
        <v>0</v>
      </c>
    </row>
    <row r="69" spans="1:11" x14ac:dyDescent="0.3">
      <c r="A69" s="118" t="s">
        <v>536</v>
      </c>
      <c r="B69" s="238" t="s">
        <v>524</v>
      </c>
      <c r="C69" s="98"/>
      <c r="D69" s="98"/>
      <c r="E69" s="98"/>
      <c r="F69" s="98"/>
      <c r="G69" s="98"/>
      <c r="H69" s="98"/>
      <c r="I69" s="347">
        <v>4</v>
      </c>
      <c r="J69" s="348">
        <v>4</v>
      </c>
      <c r="K69" s="108">
        <f t="shared" si="8"/>
        <v>8</v>
      </c>
    </row>
    <row r="70" spans="1:11" x14ac:dyDescent="0.3">
      <c r="A70" s="118" t="s">
        <v>537</v>
      </c>
      <c r="B70" s="238" t="s">
        <v>525</v>
      </c>
      <c r="C70" s="98"/>
      <c r="D70" s="98"/>
      <c r="E70" s="98"/>
      <c r="F70" s="98"/>
      <c r="G70" s="98"/>
      <c r="H70" s="98"/>
      <c r="I70" s="347"/>
      <c r="J70" s="348"/>
      <c r="K70" s="108">
        <f t="shared" si="8"/>
        <v>0</v>
      </c>
    </row>
    <row r="71" spans="1:11" x14ac:dyDescent="0.3">
      <c r="A71" s="118" t="s">
        <v>538</v>
      </c>
      <c r="B71" s="238" t="s">
        <v>526</v>
      </c>
      <c r="C71" s="109"/>
      <c r="D71" s="109"/>
      <c r="E71" s="109"/>
      <c r="F71" s="109"/>
      <c r="G71" s="109"/>
      <c r="H71" s="109"/>
      <c r="I71" s="349"/>
      <c r="J71" s="350"/>
      <c r="K71" s="110">
        <f t="shared" si="8"/>
        <v>0</v>
      </c>
    </row>
    <row r="72" spans="1:11" x14ac:dyDescent="0.3">
      <c r="A72" s="118" t="s">
        <v>528</v>
      </c>
      <c r="B72" s="238" t="s">
        <v>527</v>
      </c>
      <c r="C72" s="109"/>
      <c r="D72" s="109"/>
      <c r="E72" s="109"/>
      <c r="F72" s="109"/>
      <c r="G72" s="109"/>
      <c r="H72" s="109"/>
      <c r="I72" s="349"/>
      <c r="J72" s="350"/>
      <c r="K72" s="110">
        <f t="shared" si="8"/>
        <v>0</v>
      </c>
    </row>
    <row r="73" spans="1:11" x14ac:dyDescent="0.3">
      <c r="A73" s="241" t="s">
        <v>93</v>
      </c>
      <c r="B73" s="353" t="s">
        <v>94</v>
      </c>
      <c r="C73" s="114">
        <f>SUM(C62:C72)</f>
        <v>0</v>
      </c>
      <c r="D73" s="114">
        <f t="shared" ref="D73:J73" si="9">SUM(D62:D72)</f>
        <v>0</v>
      </c>
      <c r="E73" s="114">
        <f t="shared" si="9"/>
        <v>0</v>
      </c>
      <c r="F73" s="114">
        <f t="shared" si="9"/>
        <v>0</v>
      </c>
      <c r="G73" s="114">
        <f t="shared" si="9"/>
        <v>0</v>
      </c>
      <c r="H73" s="114">
        <f t="shared" si="9"/>
        <v>0</v>
      </c>
      <c r="I73" s="114">
        <f t="shared" si="9"/>
        <v>4</v>
      </c>
      <c r="J73" s="114">
        <f t="shared" si="9"/>
        <v>4</v>
      </c>
      <c r="K73" s="110">
        <f>SUM(K62:K72)</f>
        <v>8</v>
      </c>
    </row>
    <row r="74" spans="1:11" x14ac:dyDescent="0.3">
      <c r="A74" s="120" t="s">
        <v>715</v>
      </c>
      <c r="B74" s="240"/>
      <c r="C74" s="529"/>
      <c r="D74" s="530"/>
      <c r="E74" s="530"/>
      <c r="F74" s="530"/>
      <c r="G74" s="530"/>
      <c r="H74" s="530"/>
      <c r="I74" s="530"/>
      <c r="J74" s="530"/>
      <c r="K74" s="531"/>
    </row>
    <row r="75" spans="1:11" x14ac:dyDescent="0.3">
      <c r="A75" s="236" t="s">
        <v>516</v>
      </c>
      <c r="B75" s="237" t="s">
        <v>515</v>
      </c>
      <c r="C75" s="526"/>
      <c r="D75" s="527"/>
      <c r="E75" s="527"/>
      <c r="F75" s="527"/>
      <c r="G75" s="527"/>
      <c r="H75" s="527"/>
      <c r="I75" s="527"/>
      <c r="J75" s="527"/>
      <c r="K75" s="528"/>
    </row>
    <row r="76" spans="1:11" x14ac:dyDescent="0.3">
      <c r="A76" s="118" t="s">
        <v>530</v>
      </c>
      <c r="B76" s="238" t="s">
        <v>517</v>
      </c>
      <c r="C76" s="98">
        <f t="shared" ref="C76:J87" si="10">SUM(C6,C20,C34,C48,C62)</f>
        <v>0</v>
      </c>
      <c r="D76" s="98">
        <f t="shared" si="10"/>
        <v>0</v>
      </c>
      <c r="E76" s="98">
        <f t="shared" si="10"/>
        <v>0</v>
      </c>
      <c r="F76" s="98">
        <f t="shared" si="10"/>
        <v>0</v>
      </c>
      <c r="G76" s="98">
        <f t="shared" si="10"/>
        <v>0</v>
      </c>
      <c r="H76" s="98">
        <f t="shared" si="10"/>
        <v>0</v>
      </c>
      <c r="I76" s="98">
        <f t="shared" si="10"/>
        <v>0</v>
      </c>
      <c r="J76" s="98">
        <f t="shared" si="10"/>
        <v>0</v>
      </c>
      <c r="K76" s="108">
        <f>SUM(C76:J76)</f>
        <v>0</v>
      </c>
    </row>
    <row r="77" spans="1:11" x14ac:dyDescent="0.3">
      <c r="A77" s="118" t="s">
        <v>531</v>
      </c>
      <c r="B77" s="238" t="s">
        <v>518</v>
      </c>
      <c r="C77" s="98">
        <f t="shared" si="10"/>
        <v>0</v>
      </c>
      <c r="D77" s="98">
        <f t="shared" si="10"/>
        <v>0</v>
      </c>
      <c r="E77" s="98">
        <f t="shared" si="10"/>
        <v>0</v>
      </c>
      <c r="F77" s="98">
        <f t="shared" si="10"/>
        <v>0</v>
      </c>
      <c r="G77" s="98">
        <f t="shared" si="10"/>
        <v>0</v>
      </c>
      <c r="H77" s="98">
        <f t="shared" si="10"/>
        <v>0</v>
      </c>
      <c r="I77" s="98">
        <f t="shared" si="10"/>
        <v>0</v>
      </c>
      <c r="J77" s="98">
        <f t="shared" si="10"/>
        <v>0</v>
      </c>
      <c r="K77" s="108">
        <f>SUM(C77:J77)</f>
        <v>0</v>
      </c>
    </row>
    <row r="78" spans="1:11" x14ac:dyDescent="0.3">
      <c r="A78" s="118" t="s">
        <v>532</v>
      </c>
      <c r="B78" s="238" t="s">
        <v>519</v>
      </c>
      <c r="C78" s="98">
        <f t="shared" si="10"/>
        <v>0</v>
      </c>
      <c r="D78" s="98">
        <f t="shared" si="10"/>
        <v>0</v>
      </c>
      <c r="E78" s="98">
        <f t="shared" si="10"/>
        <v>0</v>
      </c>
      <c r="F78" s="98">
        <f t="shared" si="10"/>
        <v>0</v>
      </c>
      <c r="G78" s="98">
        <f t="shared" si="10"/>
        <v>0</v>
      </c>
      <c r="H78" s="98">
        <f t="shared" si="10"/>
        <v>0</v>
      </c>
      <c r="I78" s="98">
        <f t="shared" si="10"/>
        <v>2</v>
      </c>
      <c r="J78" s="98">
        <f t="shared" si="10"/>
        <v>2</v>
      </c>
      <c r="K78" s="108">
        <f>SUM(C78:J78)</f>
        <v>4</v>
      </c>
    </row>
    <row r="79" spans="1:11" x14ac:dyDescent="0.3">
      <c r="A79" s="118" t="s">
        <v>533</v>
      </c>
      <c r="B79" s="238" t="s">
        <v>520</v>
      </c>
      <c r="C79" s="98">
        <f t="shared" si="10"/>
        <v>0</v>
      </c>
      <c r="D79" s="98">
        <f t="shared" si="10"/>
        <v>0</v>
      </c>
      <c r="E79" s="98">
        <f t="shared" si="10"/>
        <v>0</v>
      </c>
      <c r="F79" s="98">
        <f t="shared" si="10"/>
        <v>0</v>
      </c>
      <c r="G79" s="98">
        <f t="shared" si="10"/>
        <v>1</v>
      </c>
      <c r="H79" s="98">
        <f t="shared" si="10"/>
        <v>0</v>
      </c>
      <c r="I79" s="98">
        <f t="shared" si="10"/>
        <v>0</v>
      </c>
      <c r="J79" s="98">
        <f t="shared" si="10"/>
        <v>0</v>
      </c>
      <c r="K79" s="108">
        <f t="shared" ref="K79:K86" si="11">SUM(C79:J79)</f>
        <v>1</v>
      </c>
    </row>
    <row r="80" spans="1:11" x14ac:dyDescent="0.3">
      <c r="A80" s="118" t="s">
        <v>534</v>
      </c>
      <c r="B80" s="238" t="s">
        <v>521</v>
      </c>
      <c r="C80" s="98">
        <f t="shared" si="10"/>
        <v>4</v>
      </c>
      <c r="D80" s="98">
        <f t="shared" si="10"/>
        <v>0</v>
      </c>
      <c r="E80" s="98">
        <f t="shared" si="10"/>
        <v>0</v>
      </c>
      <c r="F80" s="98">
        <f t="shared" si="10"/>
        <v>0</v>
      </c>
      <c r="G80" s="98">
        <f t="shared" si="10"/>
        <v>6</v>
      </c>
      <c r="H80" s="98">
        <f t="shared" si="10"/>
        <v>0</v>
      </c>
      <c r="I80" s="98">
        <f t="shared" si="10"/>
        <v>5</v>
      </c>
      <c r="J80" s="98">
        <f t="shared" si="10"/>
        <v>5</v>
      </c>
      <c r="K80" s="108">
        <f>SUM(C80:J80)</f>
        <v>20</v>
      </c>
    </row>
    <row r="81" spans="1:11" x14ac:dyDescent="0.3">
      <c r="A81" s="118" t="s">
        <v>535</v>
      </c>
      <c r="B81" s="238" t="s">
        <v>522</v>
      </c>
      <c r="C81" s="98">
        <f t="shared" si="10"/>
        <v>0</v>
      </c>
      <c r="D81" s="98">
        <f t="shared" si="10"/>
        <v>0</v>
      </c>
      <c r="E81" s="98">
        <f t="shared" si="10"/>
        <v>0</v>
      </c>
      <c r="F81" s="98">
        <f t="shared" si="10"/>
        <v>0</v>
      </c>
      <c r="G81" s="98">
        <f t="shared" si="10"/>
        <v>1</v>
      </c>
      <c r="H81" s="98">
        <f t="shared" si="10"/>
        <v>0</v>
      </c>
      <c r="I81" s="98">
        <f t="shared" si="10"/>
        <v>1</v>
      </c>
      <c r="J81" s="98">
        <f t="shared" si="10"/>
        <v>2</v>
      </c>
      <c r="K81" s="108">
        <f>SUM(C81:J81)</f>
        <v>4</v>
      </c>
    </row>
    <row r="82" spans="1:11" x14ac:dyDescent="0.3">
      <c r="A82" s="118" t="s">
        <v>529</v>
      </c>
      <c r="B82" s="238" t="s">
        <v>523</v>
      </c>
      <c r="C82" s="98">
        <f t="shared" si="10"/>
        <v>1</v>
      </c>
      <c r="D82" s="98">
        <f t="shared" si="10"/>
        <v>0</v>
      </c>
      <c r="E82" s="98">
        <f t="shared" si="10"/>
        <v>0</v>
      </c>
      <c r="F82" s="98">
        <f t="shared" si="10"/>
        <v>0</v>
      </c>
      <c r="G82" s="98">
        <f t="shared" si="10"/>
        <v>1</v>
      </c>
      <c r="H82" s="98">
        <f t="shared" si="10"/>
        <v>0</v>
      </c>
      <c r="I82" s="98">
        <f t="shared" si="10"/>
        <v>5</v>
      </c>
      <c r="J82" s="98">
        <f t="shared" si="10"/>
        <v>4</v>
      </c>
      <c r="K82" s="108">
        <f>SUM(C82:J82)</f>
        <v>11</v>
      </c>
    </row>
    <row r="83" spans="1:11" x14ac:dyDescent="0.3">
      <c r="A83" s="118" t="s">
        <v>536</v>
      </c>
      <c r="B83" s="238" t="s">
        <v>524</v>
      </c>
      <c r="C83" s="98">
        <f t="shared" si="10"/>
        <v>2</v>
      </c>
      <c r="D83" s="98">
        <f t="shared" si="10"/>
        <v>0</v>
      </c>
      <c r="E83" s="98">
        <f t="shared" si="10"/>
        <v>0</v>
      </c>
      <c r="F83" s="98">
        <f t="shared" si="10"/>
        <v>0</v>
      </c>
      <c r="G83" s="98">
        <f t="shared" si="10"/>
        <v>6</v>
      </c>
      <c r="H83" s="98">
        <f t="shared" si="10"/>
        <v>0</v>
      </c>
      <c r="I83" s="98">
        <f t="shared" si="10"/>
        <v>10</v>
      </c>
      <c r="J83" s="98">
        <f t="shared" si="10"/>
        <v>9</v>
      </c>
      <c r="K83" s="108">
        <f t="shared" si="11"/>
        <v>27</v>
      </c>
    </row>
    <row r="84" spans="1:11" x14ac:dyDescent="0.3">
      <c r="A84" s="118" t="s">
        <v>537</v>
      </c>
      <c r="B84" s="238" t="s">
        <v>525</v>
      </c>
      <c r="C84" s="98">
        <f t="shared" si="10"/>
        <v>0</v>
      </c>
      <c r="D84" s="98">
        <f t="shared" si="10"/>
        <v>0</v>
      </c>
      <c r="E84" s="98">
        <f t="shared" si="10"/>
        <v>0</v>
      </c>
      <c r="F84" s="98">
        <f t="shared" si="10"/>
        <v>0</v>
      </c>
      <c r="G84" s="98">
        <f t="shared" si="10"/>
        <v>0</v>
      </c>
      <c r="H84" s="98">
        <f t="shared" si="10"/>
        <v>0</v>
      </c>
      <c r="I84" s="98">
        <f t="shared" si="10"/>
        <v>0</v>
      </c>
      <c r="J84" s="98">
        <f t="shared" si="10"/>
        <v>0</v>
      </c>
      <c r="K84" s="108">
        <f t="shared" si="11"/>
        <v>0</v>
      </c>
    </row>
    <row r="85" spans="1:11" x14ac:dyDescent="0.3">
      <c r="A85" s="118" t="s">
        <v>538</v>
      </c>
      <c r="B85" s="238" t="s">
        <v>526</v>
      </c>
      <c r="C85" s="98">
        <f t="shared" si="10"/>
        <v>0</v>
      </c>
      <c r="D85" s="98">
        <f t="shared" si="10"/>
        <v>0</v>
      </c>
      <c r="E85" s="98">
        <f t="shared" si="10"/>
        <v>0</v>
      </c>
      <c r="F85" s="98">
        <f t="shared" si="10"/>
        <v>0</v>
      </c>
      <c r="G85" s="98">
        <f t="shared" si="10"/>
        <v>0</v>
      </c>
      <c r="H85" s="98">
        <f t="shared" si="10"/>
        <v>0</v>
      </c>
      <c r="I85" s="98">
        <f t="shared" si="10"/>
        <v>0</v>
      </c>
      <c r="J85" s="98">
        <f t="shared" si="10"/>
        <v>0</v>
      </c>
      <c r="K85" s="108">
        <f t="shared" si="11"/>
        <v>0</v>
      </c>
    </row>
    <row r="86" spans="1:11" ht="14.4" thickBot="1" x14ac:dyDescent="0.35">
      <c r="A86" s="118" t="s">
        <v>528</v>
      </c>
      <c r="B86" s="238" t="s">
        <v>527</v>
      </c>
      <c r="C86" s="121">
        <f t="shared" si="10"/>
        <v>0</v>
      </c>
      <c r="D86" s="121">
        <f t="shared" si="10"/>
        <v>0</v>
      </c>
      <c r="E86" s="98">
        <f t="shared" si="10"/>
        <v>0</v>
      </c>
      <c r="F86" s="98">
        <f t="shared" si="10"/>
        <v>0</v>
      </c>
      <c r="G86" s="98">
        <f t="shared" si="10"/>
        <v>2</v>
      </c>
      <c r="H86" s="98">
        <f t="shared" si="10"/>
        <v>0</v>
      </c>
      <c r="I86" s="98">
        <f t="shared" si="10"/>
        <v>0</v>
      </c>
      <c r="J86" s="98">
        <f t="shared" si="10"/>
        <v>0</v>
      </c>
      <c r="K86" s="200">
        <f t="shared" si="11"/>
        <v>2</v>
      </c>
    </row>
    <row r="87" spans="1:11" ht="14.4" thickBot="1" x14ac:dyDescent="0.35">
      <c r="A87" s="242" t="s">
        <v>95</v>
      </c>
      <c r="B87" s="354" t="s">
        <v>94</v>
      </c>
      <c r="C87" s="243">
        <f t="shared" si="10"/>
        <v>7</v>
      </c>
      <c r="D87" s="243">
        <f t="shared" si="10"/>
        <v>0</v>
      </c>
      <c r="E87" s="243">
        <f t="shared" si="10"/>
        <v>0</v>
      </c>
      <c r="F87" s="243">
        <f t="shared" si="10"/>
        <v>0</v>
      </c>
      <c r="G87" s="243">
        <f t="shared" si="10"/>
        <v>17</v>
      </c>
      <c r="H87" s="243">
        <f t="shared" si="10"/>
        <v>0</v>
      </c>
      <c r="I87" s="243">
        <f t="shared" si="10"/>
        <v>23</v>
      </c>
      <c r="J87" s="243">
        <f t="shared" si="10"/>
        <v>22</v>
      </c>
      <c r="K87" s="244">
        <f>SUM(K76:K86)</f>
        <v>69</v>
      </c>
    </row>
  </sheetData>
  <mergeCells count="17">
    <mergeCell ref="B4:K4"/>
    <mergeCell ref="A1:K1"/>
    <mergeCell ref="C2:D2"/>
    <mergeCell ref="E2:F2"/>
    <mergeCell ref="G2:H2"/>
    <mergeCell ref="I2:J2"/>
    <mergeCell ref="C32:K32"/>
    <mergeCell ref="C33:K33"/>
    <mergeCell ref="C5:K5"/>
    <mergeCell ref="C18:K18"/>
    <mergeCell ref="C19:K19"/>
    <mergeCell ref="C75:K75"/>
    <mergeCell ref="C46:K46"/>
    <mergeCell ref="C47:K47"/>
    <mergeCell ref="C60:K60"/>
    <mergeCell ref="C61:K61"/>
    <mergeCell ref="C74:K74"/>
  </mergeCells>
  <pageMargins left="0.7" right="0.7" top="0.75" bottom="0.75" header="0.3" footer="0.3"/>
  <pageSetup paperSize="9" scale="81"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List38">
    <pageSetUpPr fitToPage="1"/>
  </sheetPr>
  <dimension ref="A1:K19"/>
  <sheetViews>
    <sheetView workbookViewId="0">
      <selection activeCell="O24" sqref="O24"/>
    </sheetView>
  </sheetViews>
  <sheetFormatPr defaultColWidth="9.21875" defaultRowHeight="13.8" x14ac:dyDescent="0.3"/>
  <cols>
    <col min="1" max="1" width="55.44140625" style="2" customWidth="1"/>
    <col min="2" max="2" width="17.21875" style="34" customWidth="1"/>
    <col min="3" max="4" width="18.44140625" style="1" customWidth="1"/>
    <col min="5" max="5" width="15.77734375" style="1" customWidth="1"/>
    <col min="6" max="9" width="9.21875" style="1"/>
    <col min="10" max="10" width="13.21875" style="1" customWidth="1"/>
    <col min="11" max="11" width="15.77734375" style="1" customWidth="1"/>
    <col min="12" max="16384" width="9.21875" style="1"/>
  </cols>
  <sheetData>
    <row r="1" spans="1:11" ht="42.75" customHeight="1" x14ac:dyDescent="0.3">
      <c r="A1" s="573" t="s">
        <v>485</v>
      </c>
      <c r="B1" s="728"/>
      <c r="C1" s="728"/>
      <c r="D1" s="728"/>
      <c r="E1" s="729"/>
      <c r="G1" s="722" t="s">
        <v>403</v>
      </c>
      <c r="H1" s="723"/>
      <c r="I1" s="723"/>
      <c r="J1" s="723"/>
      <c r="K1" s="723"/>
    </row>
    <row r="2" spans="1:11" ht="16.5" customHeight="1" x14ac:dyDescent="0.3">
      <c r="A2" s="13" t="s">
        <v>8</v>
      </c>
      <c r="B2" s="730"/>
      <c r="C2" s="731"/>
      <c r="D2" s="731"/>
      <c r="E2" s="732"/>
      <c r="G2" s="724" t="s">
        <v>407</v>
      </c>
      <c r="H2" s="724"/>
      <c r="I2" s="724"/>
      <c r="J2" s="139" t="s">
        <v>404</v>
      </c>
      <c r="K2" s="139" t="s">
        <v>405</v>
      </c>
    </row>
    <row r="3" spans="1:11" ht="18" customHeight="1" x14ac:dyDescent="0.3">
      <c r="A3" s="144"/>
      <c r="B3" s="145" t="s">
        <v>88</v>
      </c>
      <c r="C3" s="145" t="s">
        <v>89</v>
      </c>
      <c r="D3" s="153" t="s">
        <v>398</v>
      </c>
      <c r="E3" s="43" t="s">
        <v>399</v>
      </c>
      <c r="G3" s="724"/>
      <c r="H3" s="724"/>
      <c r="I3" s="724"/>
      <c r="J3" s="139">
        <f>SUM(D9:D11)</f>
        <v>315</v>
      </c>
      <c r="K3" s="158">
        <f>SUM(E9:E11)</f>
        <v>14778062.98</v>
      </c>
    </row>
    <row r="4" spans="1:11" ht="16.5" customHeight="1" x14ac:dyDescent="0.3">
      <c r="A4" s="16" t="s">
        <v>134</v>
      </c>
      <c r="B4" s="61"/>
      <c r="C4" s="61"/>
      <c r="D4" s="154">
        <v>0</v>
      </c>
      <c r="E4" s="157"/>
      <c r="G4" s="724"/>
      <c r="H4" s="724"/>
      <c r="I4" s="724"/>
      <c r="J4" s="725" t="s">
        <v>406</v>
      </c>
      <c r="K4" s="725"/>
    </row>
    <row r="5" spans="1:11" ht="15.75" customHeight="1" x14ac:dyDescent="0.3">
      <c r="A5" s="16" t="s">
        <v>135</v>
      </c>
      <c r="B5" s="6"/>
      <c r="C5" s="6"/>
      <c r="D5" s="11">
        <v>8</v>
      </c>
      <c r="E5" s="157"/>
      <c r="G5" s="724"/>
      <c r="H5" s="724"/>
      <c r="I5" s="724"/>
      <c r="J5" s="726">
        <f>K3/J3</f>
        <v>46914.485650793649</v>
      </c>
      <c r="K5" s="726"/>
    </row>
    <row r="6" spans="1:11" ht="16.5" customHeight="1" x14ac:dyDescent="0.3">
      <c r="A6" s="16" t="s">
        <v>136</v>
      </c>
      <c r="B6" s="6"/>
      <c r="C6" s="7"/>
      <c r="D6" s="155">
        <v>3</v>
      </c>
      <c r="E6" s="157"/>
    </row>
    <row r="7" spans="1:11" ht="17.25" customHeight="1" x14ac:dyDescent="0.3">
      <c r="A7" s="16" t="s">
        <v>137</v>
      </c>
      <c r="B7" s="6"/>
      <c r="C7" s="6"/>
      <c r="D7" s="154">
        <v>10</v>
      </c>
      <c r="E7" s="157"/>
    </row>
    <row r="8" spans="1:11" ht="17.25" customHeight="1" x14ac:dyDescent="0.3">
      <c r="A8" s="20" t="s">
        <v>401</v>
      </c>
      <c r="B8" s="106"/>
      <c r="C8" s="106"/>
      <c r="D8" s="156">
        <v>26</v>
      </c>
      <c r="E8" s="157"/>
    </row>
    <row r="9" spans="1:11" ht="17.25" customHeight="1" x14ac:dyDescent="0.3">
      <c r="A9" s="20" t="s">
        <v>400</v>
      </c>
      <c r="B9" s="106"/>
      <c r="C9" s="106"/>
      <c r="D9" s="156">
        <v>8</v>
      </c>
      <c r="E9" s="191">
        <v>64583.98</v>
      </c>
    </row>
    <row r="10" spans="1:11" ht="17.25" customHeight="1" x14ac:dyDescent="0.3">
      <c r="A10" s="20" t="s">
        <v>402</v>
      </c>
      <c r="B10" s="61"/>
      <c r="C10" s="61"/>
      <c r="D10" s="156">
        <v>304</v>
      </c>
      <c r="E10" s="191">
        <f>14673079</f>
        <v>14673079</v>
      </c>
    </row>
    <row r="11" spans="1:11" ht="17.25" customHeight="1" thickBot="1" x14ac:dyDescent="0.35">
      <c r="A11" s="152" t="s">
        <v>119</v>
      </c>
      <c r="B11" s="107"/>
      <c r="C11" s="107"/>
      <c r="D11" s="81">
        <v>3</v>
      </c>
      <c r="E11" s="192">
        <v>40400</v>
      </c>
    </row>
    <row r="12" spans="1:11" ht="17.25" customHeight="1" x14ac:dyDescent="0.3">
      <c r="A12" s="4"/>
      <c r="B12" s="4"/>
      <c r="C12" s="4"/>
      <c r="D12" s="4"/>
      <c r="E12" s="4"/>
    </row>
    <row r="13" spans="1:11" ht="15.75" customHeight="1" x14ac:dyDescent="0.3">
      <c r="A13" s="623" t="s">
        <v>615</v>
      </c>
      <c r="B13" s="623"/>
      <c r="C13" s="623"/>
      <c r="D13" s="623"/>
      <c r="E13" s="623"/>
    </row>
    <row r="14" spans="1:11" ht="15" customHeight="1" x14ac:dyDescent="0.3">
      <c r="A14" s="621" t="s">
        <v>90</v>
      </c>
      <c r="B14" s="621"/>
      <c r="C14" s="621"/>
      <c r="D14" s="621"/>
      <c r="E14" s="621"/>
    </row>
    <row r="15" spans="1:11" ht="30" customHeight="1" x14ac:dyDescent="0.3">
      <c r="A15" s="559" t="s">
        <v>616</v>
      </c>
      <c r="B15" s="559"/>
      <c r="C15" s="559"/>
      <c r="D15" s="559"/>
      <c r="E15" s="559"/>
    </row>
    <row r="16" spans="1:11" ht="75" customHeight="1" x14ac:dyDescent="0.3">
      <c r="A16" s="727" t="s">
        <v>131</v>
      </c>
      <c r="B16" s="727"/>
      <c r="C16" s="727"/>
      <c r="D16" s="727"/>
      <c r="E16" s="727"/>
      <c r="F16" s="146"/>
      <c r="G16" s="146"/>
    </row>
    <row r="17" spans="1:7" ht="75" customHeight="1" x14ac:dyDescent="0.3">
      <c r="A17" s="727" t="s">
        <v>130</v>
      </c>
      <c r="B17" s="727"/>
      <c r="C17" s="727"/>
      <c r="D17" s="727"/>
      <c r="E17" s="727"/>
      <c r="F17" s="146"/>
      <c r="G17" s="146"/>
    </row>
    <row r="18" spans="1:7" ht="75" customHeight="1" x14ac:dyDescent="0.3">
      <c r="A18" s="727" t="s">
        <v>129</v>
      </c>
      <c r="B18" s="727"/>
      <c r="C18" s="727"/>
      <c r="D18" s="727"/>
      <c r="E18" s="727"/>
      <c r="F18" s="146"/>
      <c r="G18" s="146"/>
    </row>
    <row r="19" spans="1:7" ht="60" customHeight="1" x14ac:dyDescent="0.3">
      <c r="A19" s="727" t="s">
        <v>128</v>
      </c>
      <c r="B19" s="727"/>
      <c r="C19" s="727"/>
      <c r="D19" s="727"/>
      <c r="E19" s="727"/>
      <c r="F19" s="146"/>
      <c r="G19" s="146"/>
    </row>
  </sheetData>
  <mergeCells count="13">
    <mergeCell ref="A19:E19"/>
    <mergeCell ref="A14:E14"/>
    <mergeCell ref="A13:E13"/>
    <mergeCell ref="A1:E1"/>
    <mergeCell ref="B2:E2"/>
    <mergeCell ref="A15:E15"/>
    <mergeCell ref="A16:E16"/>
    <mergeCell ref="A17:E17"/>
    <mergeCell ref="G1:K1"/>
    <mergeCell ref="G2:I5"/>
    <mergeCell ref="J4:K4"/>
    <mergeCell ref="J5:K5"/>
    <mergeCell ref="A18:E18"/>
  </mergeCells>
  <pageMargins left="0.7" right="0.7" top="0.75" bottom="0.75" header="0.3" footer="0.3"/>
  <pageSetup paperSize="9" scale="69"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List28"/>
  <dimension ref="A1:D17"/>
  <sheetViews>
    <sheetView workbookViewId="0">
      <selection activeCell="O24" sqref="O24"/>
    </sheetView>
  </sheetViews>
  <sheetFormatPr defaultColWidth="9.21875" defaultRowHeight="13.8" x14ac:dyDescent="0.3"/>
  <cols>
    <col min="1" max="1" width="27.77734375" style="90" customWidth="1"/>
    <col min="2" max="2" width="11" style="91" customWidth="1"/>
    <col min="3" max="16384" width="9.21875" style="92"/>
  </cols>
  <sheetData>
    <row r="1" spans="1:4" ht="42.75" customHeight="1" x14ac:dyDescent="0.3">
      <c r="A1" s="573" t="s">
        <v>585</v>
      </c>
      <c r="B1" s="733"/>
    </row>
    <row r="2" spans="1:4" s="270" customFormat="1" x14ac:dyDescent="0.3">
      <c r="A2" s="102" t="s">
        <v>8</v>
      </c>
      <c r="B2" s="266" t="s">
        <v>38</v>
      </c>
    </row>
    <row r="3" spans="1:4" ht="15" customHeight="1" x14ac:dyDescent="0.3">
      <c r="A3" s="118" t="s">
        <v>41</v>
      </c>
      <c r="B3" s="170">
        <v>1086</v>
      </c>
    </row>
    <row r="4" spans="1:4" ht="30" customHeight="1" x14ac:dyDescent="0.3">
      <c r="A4" s="118" t="s">
        <v>42</v>
      </c>
      <c r="B4" s="170">
        <v>155</v>
      </c>
    </row>
    <row r="5" spans="1:4" ht="30" customHeight="1" x14ac:dyDescent="0.3">
      <c r="A5" s="118" t="s">
        <v>617</v>
      </c>
      <c r="B5" s="170">
        <v>1363</v>
      </c>
    </row>
    <row r="6" spans="1:4" ht="40.049999999999997" customHeight="1" x14ac:dyDescent="0.3">
      <c r="A6" s="118" t="s">
        <v>618</v>
      </c>
      <c r="B6" s="170">
        <v>1363</v>
      </c>
    </row>
    <row r="7" spans="1:4" ht="15" customHeight="1" x14ac:dyDescent="0.3">
      <c r="A7" s="271" t="s">
        <v>619</v>
      </c>
      <c r="B7" s="170">
        <v>289416</v>
      </c>
    </row>
    <row r="8" spans="1:4" ht="30" customHeight="1" x14ac:dyDescent="0.3">
      <c r="A8" s="118" t="s">
        <v>577</v>
      </c>
      <c r="B8" s="170">
        <v>0</v>
      </c>
    </row>
    <row r="9" spans="1:4" ht="30" customHeight="1" x14ac:dyDescent="0.3">
      <c r="A9" s="118" t="s">
        <v>578</v>
      </c>
      <c r="B9" s="170">
        <v>0</v>
      </c>
    </row>
    <row r="10" spans="1:4" ht="30" customHeight="1" x14ac:dyDescent="0.3">
      <c r="A10" s="118" t="s">
        <v>579</v>
      </c>
      <c r="B10" s="170">
        <v>0</v>
      </c>
    </row>
    <row r="11" spans="1:4" ht="30" customHeight="1" x14ac:dyDescent="0.3">
      <c r="A11" s="118" t="s">
        <v>620</v>
      </c>
      <c r="B11" s="170">
        <v>106561</v>
      </c>
    </row>
    <row r="12" spans="1:4" s="90" customFormat="1" ht="42" customHeight="1" x14ac:dyDescent="0.3">
      <c r="A12" s="118" t="s">
        <v>621</v>
      </c>
      <c r="B12" s="272">
        <v>72835</v>
      </c>
    </row>
    <row r="13" spans="1:4" ht="30" customHeight="1" thickBot="1" x14ac:dyDescent="0.35">
      <c r="A13" s="127" t="s">
        <v>622</v>
      </c>
      <c r="B13" s="273">
        <v>51667</v>
      </c>
    </row>
    <row r="15" spans="1:4" ht="39.6" customHeight="1" x14ac:dyDescent="0.3">
      <c r="A15" s="621" t="s">
        <v>580</v>
      </c>
      <c r="B15" s="621"/>
      <c r="C15" s="268"/>
      <c r="D15" s="268"/>
    </row>
    <row r="16" spans="1:4" ht="93.6" customHeight="1" x14ac:dyDescent="0.3">
      <c r="A16" s="621" t="s">
        <v>581</v>
      </c>
      <c r="B16" s="621"/>
      <c r="C16" s="268"/>
      <c r="D16" s="268"/>
    </row>
    <row r="17" spans="1:2" ht="80.099999999999994" customHeight="1" x14ac:dyDescent="0.3">
      <c r="A17" s="621" t="s">
        <v>605</v>
      </c>
      <c r="B17" s="621"/>
    </row>
  </sheetData>
  <mergeCells count="4">
    <mergeCell ref="A1:B1"/>
    <mergeCell ref="A15:B15"/>
    <mergeCell ref="A17:B17"/>
    <mergeCell ref="A16:B16"/>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List29"/>
  <dimension ref="A1:B16"/>
  <sheetViews>
    <sheetView workbookViewId="0">
      <selection activeCell="O24" sqref="O24"/>
    </sheetView>
  </sheetViews>
  <sheetFormatPr defaultColWidth="9.21875" defaultRowHeight="13.8" x14ac:dyDescent="0.3"/>
  <cols>
    <col min="1" max="1" width="38.5546875" style="2" customWidth="1"/>
    <col min="2" max="2" width="12" style="1" customWidth="1"/>
    <col min="3" max="16384" width="9.21875" style="1"/>
  </cols>
  <sheetData>
    <row r="1" spans="1:2" ht="42.75" customHeight="1" x14ac:dyDescent="0.3">
      <c r="A1" s="675" t="s">
        <v>412</v>
      </c>
      <c r="B1" s="677"/>
    </row>
    <row r="2" spans="1:2" s="4" customFormat="1" ht="30" customHeight="1" x14ac:dyDescent="0.3">
      <c r="A2" s="13" t="s">
        <v>8</v>
      </c>
      <c r="B2" s="265" t="s">
        <v>38</v>
      </c>
    </row>
    <row r="3" spans="1:2" s="5" customFormat="1" ht="12.75" customHeight="1" x14ac:dyDescent="0.3">
      <c r="A3" s="27" t="s">
        <v>43</v>
      </c>
      <c r="B3" s="470">
        <v>3444</v>
      </c>
    </row>
    <row r="4" spans="1:2" s="5" customFormat="1" ht="12.75" customHeight="1" x14ac:dyDescent="0.3">
      <c r="A4" s="27" t="s">
        <v>435</v>
      </c>
      <c r="B4" s="470">
        <v>3110</v>
      </c>
    </row>
    <row r="5" spans="1:2" s="5" customFormat="1" ht="12.75" customHeight="1" x14ac:dyDescent="0.3">
      <c r="A5" s="27" t="s">
        <v>434</v>
      </c>
      <c r="B5" s="470">
        <v>334</v>
      </c>
    </row>
    <row r="6" spans="1:2" s="5" customFormat="1" ht="12.75" customHeight="1" x14ac:dyDescent="0.3">
      <c r="A6" s="27" t="s">
        <v>44</v>
      </c>
      <c r="B6" s="470">
        <v>154025</v>
      </c>
    </row>
    <row r="7" spans="1:2" s="5" customFormat="1" ht="12.75" customHeight="1" x14ac:dyDescent="0.3">
      <c r="A7" s="27" t="s">
        <v>474</v>
      </c>
      <c r="B7" s="470">
        <v>148568</v>
      </c>
    </row>
    <row r="8" spans="1:2" s="5" customFormat="1" ht="12.75" customHeight="1" x14ac:dyDescent="0.3">
      <c r="A8" s="27" t="s">
        <v>475</v>
      </c>
      <c r="B8" s="470">
        <v>5457</v>
      </c>
    </row>
    <row r="9" spans="1:2" s="5" customFormat="1" ht="27.6" x14ac:dyDescent="0.3">
      <c r="A9" s="13" t="s">
        <v>573</v>
      </c>
      <c r="B9" s="470">
        <v>156</v>
      </c>
    </row>
    <row r="10" spans="1:2" s="5" customFormat="1" ht="15" customHeight="1" x14ac:dyDescent="0.3">
      <c r="A10" s="13" t="s">
        <v>572</v>
      </c>
      <c r="B10" s="470">
        <v>21</v>
      </c>
    </row>
    <row r="11" spans="1:2" s="5" customFormat="1" ht="15" customHeight="1" thickBot="1" x14ac:dyDescent="0.35">
      <c r="A11" s="96" t="s">
        <v>132</v>
      </c>
      <c r="B11" s="471">
        <v>4</v>
      </c>
    </row>
    <row r="13" spans="1:2" ht="56.25" customHeight="1" x14ac:dyDescent="0.3">
      <c r="A13" s="591" t="s">
        <v>70</v>
      </c>
      <c r="B13" s="591"/>
    </row>
    <row r="14" spans="1:2" ht="57" customHeight="1" x14ac:dyDescent="0.3">
      <c r="A14" s="591" t="s">
        <v>133</v>
      </c>
      <c r="B14" s="591"/>
    </row>
    <row r="16" spans="1:2" ht="51.75" customHeight="1" x14ac:dyDescent="0.3">
      <c r="A16" s="591" t="s">
        <v>593</v>
      </c>
      <c r="B16" s="591"/>
    </row>
  </sheetData>
  <mergeCells count="4">
    <mergeCell ref="A1:B1"/>
    <mergeCell ref="A13:B13"/>
    <mergeCell ref="A14:B14"/>
    <mergeCell ref="A16:B1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pageSetUpPr fitToPage="1"/>
  </sheetPr>
  <dimension ref="A1:I20"/>
  <sheetViews>
    <sheetView zoomScaleNormal="100" workbookViewId="0">
      <selection activeCell="D26" sqref="D26"/>
    </sheetView>
  </sheetViews>
  <sheetFormatPr defaultColWidth="9.21875" defaultRowHeight="13.8" x14ac:dyDescent="0.3"/>
  <cols>
    <col min="1" max="1" width="51.44140625" style="2" customWidth="1"/>
    <col min="2" max="2" width="51.44140625" style="3" customWidth="1"/>
    <col min="3" max="3" width="9.21875" style="1"/>
    <col min="4" max="4" width="35" style="1" bestFit="1" customWidth="1"/>
    <col min="5" max="5" width="9.21875" style="1"/>
    <col min="6" max="6" width="10.21875" style="1" customWidth="1"/>
    <col min="7" max="7" width="11" style="1" customWidth="1"/>
    <col min="8" max="16384" width="9.21875" style="1"/>
  </cols>
  <sheetData>
    <row r="1" spans="1:9" ht="25.5" customHeight="1" x14ac:dyDescent="0.3">
      <c r="A1" s="550" t="s">
        <v>391</v>
      </c>
      <c r="B1" s="546"/>
      <c r="D1" s="536" t="s">
        <v>410</v>
      </c>
      <c r="E1" s="537"/>
      <c r="F1" s="537"/>
      <c r="G1" s="537"/>
      <c r="H1" s="537"/>
      <c r="I1" s="538"/>
    </row>
    <row r="2" spans="1:9" s="4" customFormat="1" ht="38.25" customHeight="1" x14ac:dyDescent="0.3">
      <c r="A2" s="13" t="s">
        <v>715</v>
      </c>
      <c r="B2" s="36"/>
      <c r="C2" s="1"/>
      <c r="D2" s="13" t="s">
        <v>715</v>
      </c>
      <c r="E2" s="70" t="s">
        <v>0</v>
      </c>
      <c r="F2" s="70" t="s">
        <v>2</v>
      </c>
      <c r="G2" s="70" t="s">
        <v>1</v>
      </c>
      <c r="H2" s="70" t="s">
        <v>3</v>
      </c>
      <c r="I2" s="160" t="s">
        <v>75</v>
      </c>
    </row>
    <row r="3" spans="1:9" s="4" customFormat="1" x14ac:dyDescent="0.3">
      <c r="A3" s="25" t="s">
        <v>11</v>
      </c>
      <c r="B3" s="55" t="s">
        <v>706</v>
      </c>
      <c r="C3" s="1"/>
      <c r="D3" s="54" t="s">
        <v>96</v>
      </c>
      <c r="E3" s="6">
        <v>1</v>
      </c>
      <c r="F3" s="6"/>
      <c r="G3" s="6">
        <v>1</v>
      </c>
      <c r="H3" s="6">
        <v>1</v>
      </c>
      <c r="I3" s="26">
        <f>SUM(E3:H3)</f>
        <v>3</v>
      </c>
    </row>
    <row r="4" spans="1:9" ht="12.75" customHeight="1" thickBot="1" x14ac:dyDescent="0.35">
      <c r="A4" s="16" t="s">
        <v>9</v>
      </c>
      <c r="B4" s="53" t="s">
        <v>705</v>
      </c>
      <c r="D4" s="79" t="s">
        <v>437</v>
      </c>
      <c r="E4" s="73">
        <v>1</v>
      </c>
      <c r="F4" s="73"/>
      <c r="G4" s="73">
        <v>1</v>
      </c>
      <c r="H4" s="73">
        <v>5</v>
      </c>
      <c r="I4" s="161">
        <f>SUM(E4:H4)</f>
        <v>7</v>
      </c>
    </row>
    <row r="5" spans="1:9" ht="12.75" customHeight="1" x14ac:dyDescent="0.3">
      <c r="A5" s="16" t="s">
        <v>10</v>
      </c>
      <c r="B5" s="53"/>
    </row>
    <row r="6" spans="1:9" ht="12.75" customHeight="1" x14ac:dyDescent="0.3">
      <c r="A6" s="54" t="s">
        <v>13</v>
      </c>
      <c r="B6" s="53" t="s">
        <v>707</v>
      </c>
    </row>
    <row r="7" spans="1:9" ht="25.5" customHeight="1" x14ac:dyDescent="0.3">
      <c r="A7" s="16" t="s">
        <v>14</v>
      </c>
      <c r="B7" s="53" t="s">
        <v>708</v>
      </c>
    </row>
    <row r="8" spans="1:9" ht="15" thickBot="1" x14ac:dyDescent="0.35">
      <c r="A8" s="86" t="s">
        <v>78</v>
      </c>
      <c r="B8" s="409">
        <v>5</v>
      </c>
    </row>
    <row r="9" spans="1:9" x14ac:dyDescent="0.3">
      <c r="A9" s="51" t="s">
        <v>12</v>
      </c>
      <c r="B9" s="55" t="s">
        <v>709</v>
      </c>
    </row>
    <row r="10" spans="1:9" x14ac:dyDescent="0.3">
      <c r="A10" s="16" t="s">
        <v>9</v>
      </c>
      <c r="B10" s="53" t="s">
        <v>710</v>
      </c>
    </row>
    <row r="11" spans="1:9" x14ac:dyDescent="0.3">
      <c r="A11" s="16" t="s">
        <v>10</v>
      </c>
      <c r="B11" s="53"/>
    </row>
    <row r="12" spans="1:9" x14ac:dyDescent="0.3">
      <c r="A12" s="54" t="s">
        <v>13</v>
      </c>
      <c r="B12" s="53" t="s">
        <v>707</v>
      </c>
    </row>
    <row r="13" spans="1:9" ht="27.6" x14ac:dyDescent="0.3">
      <c r="A13" s="16" t="s">
        <v>14</v>
      </c>
      <c r="B13" s="53" t="s">
        <v>711</v>
      </c>
    </row>
    <row r="14" spans="1:9" ht="15" thickBot="1" x14ac:dyDescent="0.35">
      <c r="A14" s="84" t="s">
        <v>78</v>
      </c>
      <c r="B14" s="410">
        <v>1</v>
      </c>
    </row>
    <row r="15" spans="1:9" ht="27.6" x14ac:dyDescent="0.3">
      <c r="A15" s="51" t="s">
        <v>12</v>
      </c>
      <c r="B15" s="52" t="s">
        <v>712</v>
      </c>
    </row>
    <row r="16" spans="1:9" x14ac:dyDescent="0.3">
      <c r="A16" s="16" t="s">
        <v>9</v>
      </c>
      <c r="B16" s="53" t="s">
        <v>713</v>
      </c>
    </row>
    <row r="17" spans="1:2" x14ac:dyDescent="0.3">
      <c r="A17" s="16" t="s">
        <v>10</v>
      </c>
      <c r="B17" s="53"/>
    </row>
    <row r="18" spans="1:2" x14ac:dyDescent="0.3">
      <c r="A18" s="54" t="s">
        <v>13</v>
      </c>
      <c r="B18" s="53" t="s">
        <v>707</v>
      </c>
    </row>
    <row r="19" spans="1:2" ht="27.6" x14ac:dyDescent="0.3">
      <c r="A19" s="16" t="s">
        <v>14</v>
      </c>
      <c r="B19" s="53" t="s">
        <v>714</v>
      </c>
    </row>
    <row r="20" spans="1:2" ht="15" thickBot="1" x14ac:dyDescent="0.35">
      <c r="A20" s="84" t="s">
        <v>78</v>
      </c>
      <c r="B20" s="410">
        <v>1</v>
      </c>
    </row>
  </sheetData>
  <mergeCells count="2">
    <mergeCell ref="A1:B1"/>
    <mergeCell ref="D1:I1"/>
  </mergeCells>
  <pageMargins left="0.7" right="0.7" top="0.75" bottom="0.75" header="0.3" footer="0.3"/>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pageSetUpPr fitToPage="1"/>
  </sheetPr>
  <dimension ref="A1:I15"/>
  <sheetViews>
    <sheetView zoomScaleNormal="100" workbookViewId="0">
      <selection activeCell="D26" sqref="D26"/>
    </sheetView>
  </sheetViews>
  <sheetFormatPr defaultColWidth="9.21875" defaultRowHeight="13.8" x14ac:dyDescent="0.3"/>
  <cols>
    <col min="1" max="1" width="42.44140625" style="2" customWidth="1"/>
    <col min="2" max="2" width="51.21875" style="3" customWidth="1"/>
    <col min="3" max="3" width="9.21875" style="1"/>
    <col min="4" max="4" width="35" style="1" bestFit="1" customWidth="1"/>
    <col min="5" max="5" width="9.21875" style="1"/>
    <col min="6" max="6" width="10.21875" style="1" customWidth="1"/>
    <col min="7" max="7" width="11" style="1" customWidth="1"/>
    <col min="8" max="16384" width="9.21875" style="1"/>
  </cols>
  <sheetData>
    <row r="1" spans="1:9" ht="39.75" customHeight="1" x14ac:dyDescent="0.3">
      <c r="A1" s="551" t="s">
        <v>481</v>
      </c>
      <c r="B1" s="552"/>
      <c r="D1" s="536" t="s">
        <v>409</v>
      </c>
      <c r="E1" s="537"/>
      <c r="F1" s="537"/>
      <c r="G1" s="537"/>
      <c r="H1" s="537"/>
      <c r="I1" s="538"/>
    </row>
    <row r="2" spans="1:9" s="4" customFormat="1" ht="38.25" customHeight="1" x14ac:dyDescent="0.3">
      <c r="A2" s="13" t="s">
        <v>715</v>
      </c>
      <c r="B2" s="36" t="s">
        <v>683</v>
      </c>
      <c r="D2" s="83" t="s">
        <v>8</v>
      </c>
      <c r="E2" s="70" t="s">
        <v>0</v>
      </c>
      <c r="F2" s="70" t="s">
        <v>2</v>
      </c>
      <c r="G2" s="70" t="s">
        <v>1</v>
      </c>
      <c r="H2" s="70" t="s">
        <v>3</v>
      </c>
      <c r="I2" s="160" t="s">
        <v>75</v>
      </c>
    </row>
    <row r="3" spans="1:9" s="4" customFormat="1" ht="12.75" customHeight="1" x14ac:dyDescent="0.3">
      <c r="A3" s="25" t="s">
        <v>15</v>
      </c>
      <c r="B3" s="55"/>
      <c r="D3" s="54" t="s">
        <v>96</v>
      </c>
      <c r="E3" s="6"/>
      <c r="F3" s="6"/>
      <c r="G3" s="6"/>
      <c r="H3" s="6"/>
      <c r="I3" s="26">
        <f>SUM(E3:H3)</f>
        <v>0</v>
      </c>
    </row>
    <row r="4" spans="1:9" s="4" customFormat="1" ht="12.75" customHeight="1" thickBot="1" x14ac:dyDescent="0.35">
      <c r="A4" s="163" t="s">
        <v>544</v>
      </c>
      <c r="B4" s="55"/>
      <c r="D4" s="79" t="s">
        <v>437</v>
      </c>
      <c r="E4" s="73"/>
      <c r="F4" s="73"/>
      <c r="G4" s="73"/>
      <c r="H4" s="73"/>
      <c r="I4" s="161">
        <f>SUM(E4:H4)</f>
        <v>0</v>
      </c>
    </row>
    <row r="5" spans="1:9" ht="12.75" customHeight="1" x14ac:dyDescent="0.3">
      <c r="A5" s="118" t="s">
        <v>106</v>
      </c>
      <c r="B5" s="162"/>
    </row>
    <row r="6" spans="1:9" ht="25.5" customHeight="1" x14ac:dyDescent="0.3">
      <c r="A6" s="118" t="s">
        <v>14</v>
      </c>
      <c r="B6" s="162"/>
    </row>
    <row r="7" spans="1:9" ht="15" thickBot="1" x14ac:dyDescent="0.35">
      <c r="A7" s="84" t="s">
        <v>78</v>
      </c>
      <c r="B7" s="85">
        <v>0</v>
      </c>
    </row>
    <row r="8" spans="1:9" x14ac:dyDescent="0.3">
      <c r="A8" s="163" t="s">
        <v>16</v>
      </c>
      <c r="B8" s="164"/>
    </row>
    <row r="9" spans="1:9" x14ac:dyDescent="0.3">
      <c r="A9" s="163" t="s">
        <v>544</v>
      </c>
      <c r="B9" s="164"/>
    </row>
    <row r="10" spans="1:9" ht="12.75" customHeight="1" x14ac:dyDescent="0.3">
      <c r="A10" s="118" t="s">
        <v>106</v>
      </c>
      <c r="B10" s="162"/>
    </row>
    <row r="11" spans="1:9" ht="27.6" x14ac:dyDescent="0.3">
      <c r="A11" s="118" t="s">
        <v>14</v>
      </c>
      <c r="B11" s="162"/>
    </row>
    <row r="12" spans="1:9" ht="15" thickBot="1" x14ac:dyDescent="0.35">
      <c r="A12" s="84" t="s">
        <v>78</v>
      </c>
      <c r="B12" s="85">
        <v>0</v>
      </c>
    </row>
    <row r="13" spans="1:9" ht="14.4" x14ac:dyDescent="0.3">
      <c r="A13" s="87"/>
      <c r="B13" s="63"/>
    </row>
    <row r="14" spans="1:9" ht="15" customHeight="1" x14ac:dyDescent="0.3">
      <c r="A14" s="553" t="s">
        <v>86</v>
      </c>
      <c r="B14" s="553"/>
    </row>
    <row r="15" spans="1:9" ht="15" customHeight="1" x14ac:dyDescent="0.3">
      <c r="A15" s="553"/>
      <c r="B15" s="553"/>
    </row>
  </sheetData>
  <mergeCells count="3">
    <mergeCell ref="A1:B1"/>
    <mergeCell ref="A14:B15"/>
    <mergeCell ref="D1:I1"/>
  </mergeCells>
  <pageMargins left="0.7" right="0.7" top="0.75" bottom="0.75" header="0.3" footer="0.3"/>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5">
    <pageSetUpPr fitToPage="1"/>
  </sheetPr>
  <dimension ref="A1:I12"/>
  <sheetViews>
    <sheetView workbookViewId="0">
      <selection activeCell="B26" sqref="B26"/>
    </sheetView>
  </sheetViews>
  <sheetFormatPr defaultColWidth="9.21875" defaultRowHeight="13.8" x14ac:dyDescent="0.3"/>
  <cols>
    <col min="1" max="1" width="38.5546875" style="2" customWidth="1"/>
    <col min="2" max="2" width="51.21875" style="3" customWidth="1"/>
    <col min="3" max="3" width="9.21875" style="1" customWidth="1"/>
    <col min="4" max="4" width="35" style="1" bestFit="1" customWidth="1"/>
    <col min="5" max="5" width="9.21875" style="1"/>
    <col min="6" max="6" width="10.21875" style="1" customWidth="1"/>
    <col min="7" max="7" width="11" style="1" customWidth="1"/>
    <col min="8" max="16384" width="9.21875" style="1"/>
  </cols>
  <sheetData>
    <row r="1" spans="1:9" ht="34.5" customHeight="1" x14ac:dyDescent="0.3">
      <c r="A1" s="551" t="s">
        <v>482</v>
      </c>
      <c r="B1" s="552"/>
      <c r="D1" s="536" t="s">
        <v>408</v>
      </c>
      <c r="E1" s="537"/>
      <c r="F1" s="537"/>
      <c r="G1" s="537"/>
      <c r="H1" s="537"/>
      <c r="I1" s="538"/>
    </row>
    <row r="2" spans="1:9" s="4" customFormat="1" ht="38.25" customHeight="1" x14ac:dyDescent="0.3">
      <c r="A2" s="13" t="s">
        <v>715</v>
      </c>
      <c r="B2" s="36" t="s">
        <v>683</v>
      </c>
      <c r="D2" s="83" t="s">
        <v>8</v>
      </c>
      <c r="E2" s="70" t="s">
        <v>0</v>
      </c>
      <c r="F2" s="70" t="s">
        <v>2</v>
      </c>
      <c r="G2" s="70" t="s">
        <v>1</v>
      </c>
      <c r="H2" s="70" t="s">
        <v>3</v>
      </c>
      <c r="I2" s="160" t="s">
        <v>75</v>
      </c>
    </row>
    <row r="3" spans="1:9" s="4" customFormat="1" x14ac:dyDescent="0.3">
      <c r="A3" s="25" t="s">
        <v>15</v>
      </c>
      <c r="B3" s="55"/>
      <c r="D3" s="54" t="s">
        <v>96</v>
      </c>
      <c r="E3" s="6"/>
      <c r="F3" s="6"/>
      <c r="G3" s="6"/>
      <c r="H3" s="6"/>
      <c r="I3" s="26">
        <f>SUM(E3:H3)</f>
        <v>0</v>
      </c>
    </row>
    <row r="4" spans="1:9" s="4" customFormat="1" ht="14.4" thickBot="1" x14ac:dyDescent="0.35">
      <c r="A4" s="163" t="s">
        <v>543</v>
      </c>
      <c r="B4" s="55"/>
      <c r="D4" s="79" t="s">
        <v>437</v>
      </c>
      <c r="E4" s="73"/>
      <c r="F4" s="73"/>
      <c r="G4" s="73"/>
      <c r="H4" s="73"/>
      <c r="I4" s="161">
        <f>SUM(E4:H4)</f>
        <v>0</v>
      </c>
    </row>
    <row r="5" spans="1:9" x14ac:dyDescent="0.3">
      <c r="A5" s="118" t="s">
        <v>17</v>
      </c>
      <c r="B5" s="53"/>
    </row>
    <row r="6" spans="1:9" ht="27.6" x14ac:dyDescent="0.3">
      <c r="A6" s="118" t="s">
        <v>14</v>
      </c>
      <c r="B6" s="53"/>
    </row>
    <row r="7" spans="1:9" x14ac:dyDescent="0.3">
      <c r="A7" s="102" t="s">
        <v>78</v>
      </c>
      <c r="B7" s="53">
        <v>0</v>
      </c>
    </row>
    <row r="8" spans="1:9" x14ac:dyDescent="0.3">
      <c r="A8" s="163" t="s">
        <v>16</v>
      </c>
      <c r="B8" s="55"/>
    </row>
    <row r="9" spans="1:9" x14ac:dyDescent="0.3">
      <c r="A9" s="163" t="s">
        <v>543</v>
      </c>
      <c r="B9" s="55"/>
    </row>
    <row r="10" spans="1:9" x14ac:dyDescent="0.3">
      <c r="A10" s="118" t="s">
        <v>17</v>
      </c>
      <c r="B10" s="53"/>
    </row>
    <row r="11" spans="1:9" ht="27.6" x14ac:dyDescent="0.3">
      <c r="A11" s="118" t="s">
        <v>14</v>
      </c>
      <c r="B11" s="53"/>
    </row>
    <row r="12" spans="1:9" ht="14.4" thickBot="1" x14ac:dyDescent="0.35">
      <c r="A12" s="37" t="s">
        <v>78</v>
      </c>
      <c r="B12" s="165">
        <v>0</v>
      </c>
    </row>
  </sheetData>
  <mergeCells count="2">
    <mergeCell ref="A1:B1"/>
    <mergeCell ref="D1:I1"/>
  </mergeCells>
  <pageMargins left="0.7" right="0.7" top="0.75" bottom="0.75" header="0.3" footer="0.3"/>
  <pageSetup paperSize="9"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30">
    <pageSetUpPr fitToPage="1"/>
  </sheetPr>
  <dimension ref="A1:J18"/>
  <sheetViews>
    <sheetView workbookViewId="0">
      <selection activeCell="D26" sqref="D26"/>
    </sheetView>
  </sheetViews>
  <sheetFormatPr defaultColWidth="9.21875" defaultRowHeight="13.8" x14ac:dyDescent="0.3"/>
  <cols>
    <col min="1" max="1" width="47.77734375" style="2" customWidth="1"/>
    <col min="2" max="2" width="6.77734375" style="3" customWidth="1"/>
    <col min="3" max="4" width="8.21875" style="1" customWidth="1"/>
    <col min="5" max="5" width="7.77734375" style="1" customWidth="1"/>
    <col min="6" max="6" width="8.21875" style="1" customWidth="1"/>
    <col min="7" max="7" width="8.5546875" style="1" customWidth="1"/>
    <col min="8" max="8" width="7.44140625" style="1" customWidth="1"/>
    <col min="9" max="9" width="7" style="1" customWidth="1"/>
    <col min="10" max="16384" width="9.21875" style="1"/>
  </cols>
  <sheetData>
    <row r="1" spans="1:10" ht="25.5" customHeight="1" x14ac:dyDescent="0.3">
      <c r="A1" s="550" t="s">
        <v>634</v>
      </c>
      <c r="B1" s="544"/>
      <c r="C1" s="544"/>
      <c r="D1" s="544"/>
      <c r="E1" s="544"/>
      <c r="F1" s="544"/>
      <c r="G1" s="544"/>
      <c r="H1" s="544"/>
      <c r="I1" s="544"/>
      <c r="J1" s="546"/>
    </row>
    <row r="2" spans="1:10" s="4" customFormat="1" ht="38.25" customHeight="1" x14ac:dyDescent="0.3">
      <c r="A2" s="13" t="s">
        <v>715</v>
      </c>
      <c r="B2" s="7"/>
      <c r="C2" s="547" t="s">
        <v>45</v>
      </c>
      <c r="D2" s="547"/>
      <c r="E2" s="547"/>
      <c r="F2" s="547" t="s">
        <v>46</v>
      </c>
      <c r="G2" s="547"/>
      <c r="H2" s="547"/>
      <c r="I2" s="555" t="s">
        <v>47</v>
      </c>
      <c r="J2" s="557" t="s">
        <v>4</v>
      </c>
    </row>
    <row r="3" spans="1:10" s="4" customFormat="1" ht="27.6" x14ac:dyDescent="0.3">
      <c r="A3" s="13"/>
      <c r="B3" s="7"/>
      <c r="C3" s="70" t="s">
        <v>49</v>
      </c>
      <c r="D3" s="70" t="s">
        <v>144</v>
      </c>
      <c r="E3" s="70" t="s">
        <v>145</v>
      </c>
      <c r="F3" s="70" t="s">
        <v>49</v>
      </c>
      <c r="G3" s="70" t="s">
        <v>144</v>
      </c>
      <c r="H3" s="70" t="s">
        <v>145</v>
      </c>
      <c r="I3" s="556"/>
      <c r="J3" s="558"/>
    </row>
    <row r="4" spans="1:10" s="2" customFormat="1" x14ac:dyDescent="0.3">
      <c r="A4" s="236" t="s">
        <v>516</v>
      </c>
      <c r="B4" s="237" t="s">
        <v>515</v>
      </c>
      <c r="C4" s="554"/>
      <c r="D4" s="554"/>
      <c r="E4" s="554"/>
      <c r="F4" s="554"/>
      <c r="G4" s="554"/>
      <c r="H4" s="554"/>
      <c r="I4" s="554"/>
      <c r="J4" s="15"/>
    </row>
    <row r="5" spans="1:10" x14ac:dyDescent="0.3">
      <c r="A5" s="118" t="s">
        <v>530</v>
      </c>
      <c r="B5" s="238" t="s">
        <v>517</v>
      </c>
      <c r="C5" s="9">
        <v>1</v>
      </c>
      <c r="D5" s="9"/>
      <c r="E5" s="9"/>
      <c r="F5" s="9"/>
      <c r="G5" s="9"/>
      <c r="H5" s="9"/>
      <c r="I5" s="9">
        <v>1</v>
      </c>
      <c r="J5" s="17">
        <f>SUM(C5:I5)</f>
        <v>2</v>
      </c>
    </row>
    <row r="6" spans="1:10" x14ac:dyDescent="0.3">
      <c r="A6" s="118" t="s">
        <v>531</v>
      </c>
      <c r="B6" s="238" t="s">
        <v>518</v>
      </c>
      <c r="C6" s="9"/>
      <c r="D6" s="9"/>
      <c r="E6" s="9">
        <v>1</v>
      </c>
      <c r="F6" s="9"/>
      <c r="G6" s="9"/>
      <c r="H6" s="9"/>
      <c r="I6" s="9">
        <v>0</v>
      </c>
      <c r="J6" s="17">
        <f t="shared" ref="J6:J15" si="0">SUM(C6:I6)</f>
        <v>1</v>
      </c>
    </row>
    <row r="7" spans="1:10" x14ac:dyDescent="0.3">
      <c r="A7" s="118" t="s">
        <v>532</v>
      </c>
      <c r="B7" s="238" t="s">
        <v>519</v>
      </c>
      <c r="C7" s="9"/>
      <c r="D7" s="9"/>
      <c r="E7" s="9"/>
      <c r="F7" s="9">
        <v>14</v>
      </c>
      <c r="G7" s="9"/>
      <c r="H7" s="9">
        <v>1</v>
      </c>
      <c r="I7" s="9">
        <v>43</v>
      </c>
      <c r="J7" s="17">
        <f t="shared" si="0"/>
        <v>58</v>
      </c>
    </row>
    <row r="8" spans="1:10" x14ac:dyDescent="0.3">
      <c r="A8" s="118" t="s">
        <v>533</v>
      </c>
      <c r="B8" s="238" t="s">
        <v>520</v>
      </c>
      <c r="C8" s="9"/>
      <c r="D8" s="9"/>
      <c r="E8" s="9"/>
      <c r="F8" s="9"/>
      <c r="G8" s="9"/>
      <c r="H8" s="9"/>
      <c r="I8" s="9">
        <v>8</v>
      </c>
      <c r="J8" s="17">
        <f t="shared" si="0"/>
        <v>8</v>
      </c>
    </row>
    <row r="9" spans="1:10" x14ac:dyDescent="0.3">
      <c r="A9" s="118" t="s">
        <v>534</v>
      </c>
      <c r="B9" s="238" t="s">
        <v>521</v>
      </c>
      <c r="C9" s="9"/>
      <c r="D9" s="9"/>
      <c r="E9" s="9">
        <v>8</v>
      </c>
      <c r="F9" s="9">
        <v>1</v>
      </c>
      <c r="G9" s="9"/>
      <c r="H9" s="9"/>
      <c r="I9" s="9">
        <v>2</v>
      </c>
      <c r="J9" s="17">
        <f t="shared" si="0"/>
        <v>11</v>
      </c>
    </row>
    <row r="10" spans="1:10" x14ac:dyDescent="0.3">
      <c r="A10" s="118" t="s">
        <v>535</v>
      </c>
      <c r="B10" s="238" t="s">
        <v>522</v>
      </c>
      <c r="C10" s="9"/>
      <c r="D10" s="9"/>
      <c r="E10" s="9"/>
      <c r="F10" s="9"/>
      <c r="G10" s="9"/>
      <c r="H10" s="9"/>
      <c r="I10" s="9">
        <v>2</v>
      </c>
      <c r="J10" s="17">
        <f t="shared" si="0"/>
        <v>2</v>
      </c>
    </row>
    <row r="11" spans="1:10" x14ac:dyDescent="0.3">
      <c r="A11" s="118" t="s">
        <v>529</v>
      </c>
      <c r="B11" s="238" t="s">
        <v>523</v>
      </c>
      <c r="C11" s="9">
        <v>1</v>
      </c>
      <c r="D11" s="9"/>
      <c r="E11" s="9"/>
      <c r="F11" s="9"/>
      <c r="G11" s="9"/>
      <c r="H11" s="9"/>
      <c r="I11" s="9">
        <v>12</v>
      </c>
      <c r="J11" s="17">
        <f t="shared" si="0"/>
        <v>13</v>
      </c>
    </row>
    <row r="12" spans="1:10" x14ac:dyDescent="0.3">
      <c r="A12" s="118" t="s">
        <v>536</v>
      </c>
      <c r="B12" s="238" t="s">
        <v>524</v>
      </c>
      <c r="C12" s="9">
        <v>1</v>
      </c>
      <c r="D12" s="9">
        <v>1</v>
      </c>
      <c r="E12" s="9"/>
      <c r="F12" s="9"/>
      <c r="G12" s="9"/>
      <c r="H12" s="9"/>
      <c r="I12" s="9">
        <v>2</v>
      </c>
      <c r="J12" s="17">
        <f t="shared" si="0"/>
        <v>4</v>
      </c>
    </row>
    <row r="13" spans="1:10" x14ac:dyDescent="0.3">
      <c r="A13" s="118" t="s">
        <v>537</v>
      </c>
      <c r="B13" s="238" t="s">
        <v>525</v>
      </c>
      <c r="C13" s="9"/>
      <c r="D13" s="9"/>
      <c r="E13" s="9"/>
      <c r="F13" s="9"/>
      <c r="G13" s="9"/>
      <c r="H13" s="9"/>
      <c r="I13" s="9">
        <v>2</v>
      </c>
      <c r="J13" s="17">
        <f t="shared" si="0"/>
        <v>2</v>
      </c>
    </row>
    <row r="14" spans="1:10" x14ac:dyDescent="0.3">
      <c r="A14" s="118" t="s">
        <v>538</v>
      </c>
      <c r="B14" s="238" t="s">
        <v>526</v>
      </c>
      <c r="C14" s="9"/>
      <c r="D14" s="9"/>
      <c r="E14" s="9"/>
      <c r="F14" s="9"/>
      <c r="G14" s="9"/>
      <c r="H14" s="9"/>
      <c r="I14" s="9">
        <v>2</v>
      </c>
      <c r="J14" s="17">
        <f t="shared" si="0"/>
        <v>2</v>
      </c>
    </row>
    <row r="15" spans="1:10" x14ac:dyDescent="0.3">
      <c r="A15" s="118" t="s">
        <v>528</v>
      </c>
      <c r="B15" s="238" t="s">
        <v>527</v>
      </c>
      <c r="C15" s="21"/>
      <c r="D15" s="21"/>
      <c r="E15" s="21"/>
      <c r="F15" s="21"/>
      <c r="G15" s="21"/>
      <c r="H15" s="21"/>
      <c r="I15" s="21">
        <v>2</v>
      </c>
      <c r="J15" s="17">
        <f t="shared" si="0"/>
        <v>2</v>
      </c>
    </row>
    <row r="16" spans="1:10" ht="14.4" thickBot="1" x14ac:dyDescent="0.35">
      <c r="A16" s="23" t="s">
        <v>4</v>
      </c>
      <c r="B16" s="228" t="s">
        <v>94</v>
      </c>
      <c r="C16" s="24">
        <f t="shared" ref="C16:H16" si="1">SUM(C5:C15)</f>
        <v>3</v>
      </c>
      <c r="D16" s="24">
        <f t="shared" si="1"/>
        <v>1</v>
      </c>
      <c r="E16" s="24">
        <f t="shared" si="1"/>
        <v>9</v>
      </c>
      <c r="F16" s="24">
        <f t="shared" si="1"/>
        <v>15</v>
      </c>
      <c r="G16" s="24">
        <f t="shared" si="1"/>
        <v>0</v>
      </c>
      <c r="H16" s="24">
        <f t="shared" si="1"/>
        <v>1</v>
      </c>
      <c r="I16" s="24">
        <f>SUM(I5:I15)</f>
        <v>76</v>
      </c>
      <c r="J16" s="18">
        <f>SUM(J5:J15)</f>
        <v>105</v>
      </c>
    </row>
    <row r="18" spans="2:2" x14ac:dyDescent="0.3">
      <c r="B18" s="1"/>
    </row>
  </sheetData>
  <mergeCells count="6">
    <mergeCell ref="A1:J1"/>
    <mergeCell ref="C2:E2"/>
    <mergeCell ref="F2:H2"/>
    <mergeCell ref="C4:I4"/>
    <mergeCell ref="I2:I3"/>
    <mergeCell ref="J2:J3"/>
  </mergeCells>
  <pageMargins left="0.7" right="0.7" top="0.75" bottom="0.75" header="0.3" footer="0.3"/>
  <pageSetup paperSize="9" scale="89" orientation="portrait" r:id="rId1"/>
  <ignoredErrors>
    <ignoredError sqref="B5:B1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31"/>
  <dimension ref="A1:K18"/>
  <sheetViews>
    <sheetView workbookViewId="0">
      <selection activeCell="D26" sqref="D26"/>
    </sheetView>
  </sheetViews>
  <sheetFormatPr defaultColWidth="9.21875" defaultRowHeight="13.8" x14ac:dyDescent="0.3"/>
  <cols>
    <col min="1" max="1" width="47.77734375" style="2" customWidth="1"/>
    <col min="2" max="2" width="6.77734375" style="3" customWidth="1"/>
    <col min="3" max="3" width="6.21875" style="1" customWidth="1"/>
    <col min="4" max="4" width="8.21875" style="1" customWidth="1"/>
    <col min="5" max="5" width="7.44140625" style="1" bestFit="1" customWidth="1"/>
    <col min="6" max="6" width="6" style="1" customWidth="1"/>
    <col min="7" max="7" width="8.5546875" style="1" customWidth="1"/>
    <col min="8" max="8" width="7.44140625" style="1" customWidth="1"/>
    <col min="9" max="9" width="7" style="1" customWidth="1"/>
    <col min="10" max="10" width="9.21875" style="1"/>
    <col min="11" max="11" width="22.77734375" style="1" customWidth="1"/>
    <col min="12" max="16384" width="9.21875" style="1"/>
  </cols>
  <sheetData>
    <row r="1" spans="1:11" ht="25.5" customHeight="1" x14ac:dyDescent="0.3">
      <c r="A1" s="550" t="s">
        <v>595</v>
      </c>
      <c r="B1" s="544"/>
      <c r="C1" s="544"/>
      <c r="D1" s="544"/>
      <c r="E1" s="544"/>
      <c r="F1" s="544"/>
      <c r="G1" s="544"/>
      <c r="H1" s="544"/>
      <c r="I1" s="544"/>
      <c r="J1" s="544"/>
      <c r="K1" s="546"/>
    </row>
    <row r="2" spans="1:11" s="4" customFormat="1" ht="38.25" customHeight="1" x14ac:dyDescent="0.3">
      <c r="A2" s="13" t="s">
        <v>715</v>
      </c>
      <c r="B2" s="7"/>
      <c r="C2" s="547" t="s">
        <v>45</v>
      </c>
      <c r="D2" s="547"/>
      <c r="E2" s="547"/>
      <c r="F2" s="547" t="s">
        <v>46</v>
      </c>
      <c r="G2" s="547"/>
      <c r="H2" s="547"/>
      <c r="I2" s="555" t="s">
        <v>47</v>
      </c>
      <c r="J2" s="560" t="s">
        <v>453</v>
      </c>
      <c r="K2" s="562" t="s">
        <v>48</v>
      </c>
    </row>
    <row r="3" spans="1:11" s="4" customFormat="1" ht="30.75" customHeight="1" x14ac:dyDescent="0.3">
      <c r="A3" s="13"/>
      <c r="B3" s="7"/>
      <c r="C3" s="70" t="s">
        <v>49</v>
      </c>
      <c r="D3" s="70" t="s">
        <v>144</v>
      </c>
      <c r="E3" s="70" t="s">
        <v>145</v>
      </c>
      <c r="F3" s="70" t="s">
        <v>49</v>
      </c>
      <c r="G3" s="70" t="s">
        <v>144</v>
      </c>
      <c r="H3" s="70" t="s">
        <v>145</v>
      </c>
      <c r="I3" s="556"/>
      <c r="J3" s="561"/>
      <c r="K3" s="563"/>
    </row>
    <row r="4" spans="1:11" s="2" customFormat="1" x14ac:dyDescent="0.3">
      <c r="A4" s="236" t="s">
        <v>516</v>
      </c>
      <c r="B4" s="237" t="s">
        <v>515</v>
      </c>
      <c r="C4" s="554"/>
      <c r="D4" s="554"/>
      <c r="E4" s="554"/>
      <c r="F4" s="554"/>
      <c r="G4" s="554"/>
      <c r="H4" s="554"/>
      <c r="I4" s="554"/>
      <c r="J4" s="30"/>
      <c r="K4" s="31"/>
    </row>
    <row r="5" spans="1:11" x14ac:dyDescent="0.3">
      <c r="A5" s="118" t="s">
        <v>530</v>
      </c>
      <c r="B5" s="238" t="s">
        <v>517</v>
      </c>
      <c r="C5" s="9">
        <v>160</v>
      </c>
      <c r="D5" s="9"/>
      <c r="E5" s="9"/>
      <c r="F5" s="9"/>
      <c r="G5" s="9"/>
      <c r="H5" s="9"/>
      <c r="I5" s="9">
        <v>9</v>
      </c>
      <c r="J5" s="12"/>
      <c r="K5" s="29"/>
    </row>
    <row r="6" spans="1:11" x14ac:dyDescent="0.3">
      <c r="A6" s="118" t="s">
        <v>531</v>
      </c>
      <c r="B6" s="238" t="s">
        <v>518</v>
      </c>
      <c r="C6" s="9"/>
      <c r="D6" s="9"/>
      <c r="E6" s="9">
        <v>84</v>
      </c>
      <c r="F6" s="9"/>
      <c r="G6" s="9"/>
      <c r="H6" s="9"/>
      <c r="I6" s="9">
        <v>0</v>
      </c>
      <c r="J6" s="12"/>
      <c r="K6" s="29"/>
    </row>
    <row r="7" spans="1:11" x14ac:dyDescent="0.3">
      <c r="A7" s="118" t="s">
        <v>532</v>
      </c>
      <c r="B7" s="238" t="s">
        <v>519</v>
      </c>
      <c r="C7" s="9"/>
      <c r="D7" s="9"/>
      <c r="E7" s="9"/>
      <c r="F7" s="9">
        <v>62</v>
      </c>
      <c r="G7" s="9"/>
      <c r="H7" s="9">
        <v>51</v>
      </c>
      <c r="I7" s="9">
        <v>725</v>
      </c>
      <c r="J7" s="12"/>
      <c r="K7" s="29"/>
    </row>
    <row r="8" spans="1:11" x14ac:dyDescent="0.3">
      <c r="A8" s="118" t="s">
        <v>533</v>
      </c>
      <c r="B8" s="238" t="s">
        <v>520</v>
      </c>
      <c r="C8" s="9"/>
      <c r="D8" s="9"/>
      <c r="E8" s="9"/>
      <c r="F8" s="9"/>
      <c r="G8" s="9"/>
      <c r="H8" s="9"/>
      <c r="I8" s="9">
        <v>321</v>
      </c>
      <c r="J8" s="12"/>
      <c r="K8" s="29">
        <v>15</v>
      </c>
    </row>
    <row r="9" spans="1:11" x14ac:dyDescent="0.3">
      <c r="A9" s="118" t="s">
        <v>534</v>
      </c>
      <c r="B9" s="238" t="s">
        <v>521</v>
      </c>
      <c r="C9" s="9"/>
      <c r="D9" s="9"/>
      <c r="E9" s="9">
        <v>21</v>
      </c>
      <c r="F9" s="9">
        <v>40</v>
      </c>
      <c r="G9" s="9"/>
      <c r="H9" s="9"/>
      <c r="I9" s="9">
        <v>50</v>
      </c>
      <c r="J9" s="12"/>
      <c r="K9" s="29"/>
    </row>
    <row r="10" spans="1:11" x14ac:dyDescent="0.3">
      <c r="A10" s="118" t="s">
        <v>535</v>
      </c>
      <c r="B10" s="238" t="s">
        <v>522</v>
      </c>
      <c r="C10" s="9"/>
      <c r="D10" s="9"/>
      <c r="E10" s="9"/>
      <c r="F10" s="9"/>
      <c r="G10" s="9"/>
      <c r="H10" s="9"/>
      <c r="I10" s="9">
        <v>33</v>
      </c>
      <c r="J10" s="12"/>
      <c r="K10" s="29"/>
    </row>
    <row r="11" spans="1:11" x14ac:dyDescent="0.3">
      <c r="A11" s="118" t="s">
        <v>529</v>
      </c>
      <c r="B11" s="238" t="s">
        <v>523</v>
      </c>
      <c r="C11" s="9">
        <v>20</v>
      </c>
      <c r="D11" s="9"/>
      <c r="E11" s="9"/>
      <c r="F11" s="9"/>
      <c r="G11" s="9"/>
      <c r="H11" s="9"/>
      <c r="I11" s="9">
        <v>183</v>
      </c>
      <c r="J11" s="12"/>
      <c r="K11" s="29"/>
    </row>
    <row r="12" spans="1:11" x14ac:dyDescent="0.3">
      <c r="A12" s="118" t="s">
        <v>536</v>
      </c>
      <c r="B12" s="238" t="s">
        <v>524</v>
      </c>
      <c r="C12" s="9">
        <v>25</v>
      </c>
      <c r="D12" s="9">
        <v>15</v>
      </c>
      <c r="E12" s="9"/>
      <c r="F12" s="9"/>
      <c r="G12" s="9"/>
      <c r="H12" s="9"/>
      <c r="I12" s="9">
        <v>30</v>
      </c>
      <c r="J12" s="12"/>
      <c r="K12" s="29"/>
    </row>
    <row r="13" spans="1:11" x14ac:dyDescent="0.3">
      <c r="A13" s="118" t="s">
        <v>537</v>
      </c>
      <c r="B13" s="238" t="s">
        <v>525</v>
      </c>
      <c r="C13" s="9"/>
      <c r="D13" s="9"/>
      <c r="E13" s="9"/>
      <c r="F13" s="9"/>
      <c r="G13" s="9"/>
      <c r="H13" s="9"/>
      <c r="I13" s="9">
        <v>46</v>
      </c>
      <c r="J13" s="12"/>
      <c r="K13" s="29"/>
    </row>
    <row r="14" spans="1:11" x14ac:dyDescent="0.3">
      <c r="A14" s="118" t="s">
        <v>538</v>
      </c>
      <c r="B14" s="238" t="s">
        <v>526</v>
      </c>
      <c r="C14" s="9"/>
      <c r="D14" s="9"/>
      <c r="E14" s="9"/>
      <c r="F14" s="9"/>
      <c r="G14" s="9"/>
      <c r="H14" s="9"/>
      <c r="I14" s="9">
        <v>97</v>
      </c>
      <c r="J14" s="12"/>
      <c r="K14" s="29"/>
    </row>
    <row r="15" spans="1:11" x14ac:dyDescent="0.3">
      <c r="A15" s="118" t="s">
        <v>528</v>
      </c>
      <c r="B15" s="238" t="s">
        <v>527</v>
      </c>
      <c r="C15" s="21"/>
      <c r="D15" s="21"/>
      <c r="E15" s="21"/>
      <c r="F15" s="21"/>
      <c r="G15" s="21"/>
      <c r="H15" s="21"/>
      <c r="I15" s="21">
        <v>39</v>
      </c>
      <c r="J15" s="46"/>
      <c r="K15" s="227"/>
    </row>
    <row r="16" spans="1:11" ht="14.4" thickBot="1" x14ac:dyDescent="0.35">
      <c r="A16" s="23" t="s">
        <v>453</v>
      </c>
      <c r="B16" s="228" t="s">
        <v>94</v>
      </c>
      <c r="C16" s="24">
        <f>SUM(C5:C15)</f>
        <v>205</v>
      </c>
      <c r="D16" s="24">
        <f>SUM(D5:D15)</f>
        <v>15</v>
      </c>
      <c r="E16" s="24">
        <f>SUM(E5:E15)</f>
        <v>105</v>
      </c>
      <c r="F16" s="24">
        <f>SUM(F5:F15)</f>
        <v>102</v>
      </c>
      <c r="G16" s="24"/>
      <c r="H16" s="24">
        <f>SUM(H5:H15)</f>
        <v>51</v>
      </c>
      <c r="I16" s="24">
        <f>SUM(I5:I15)</f>
        <v>1533</v>
      </c>
      <c r="J16" s="24">
        <f>SUM(C16:I16)</f>
        <v>2011</v>
      </c>
      <c r="K16" s="18"/>
    </row>
    <row r="18" spans="1:11" ht="30" customHeight="1" x14ac:dyDescent="0.3">
      <c r="A18" s="559" t="s">
        <v>591</v>
      </c>
      <c r="B18" s="559"/>
      <c r="C18" s="559"/>
      <c r="D18" s="559"/>
      <c r="E18" s="559"/>
      <c r="F18" s="559"/>
      <c r="G18" s="559"/>
      <c r="H18" s="559"/>
      <c r="I18" s="559"/>
      <c r="J18" s="559"/>
      <c r="K18" s="559"/>
    </row>
  </sheetData>
  <mergeCells count="8">
    <mergeCell ref="A18:K18"/>
    <mergeCell ref="C4:I4"/>
    <mergeCell ref="A1:K1"/>
    <mergeCell ref="C2:E2"/>
    <mergeCell ref="F2:H2"/>
    <mergeCell ref="I2:I3"/>
    <mergeCell ref="J2:J3"/>
    <mergeCell ref="K2:K3"/>
  </mergeCells>
  <pageMargins left="0.7" right="0.7" top="0.75" bottom="0.75" header="0.3" footer="0.3"/>
  <pageSetup paperSize="9" orientation="landscape" r:id="rId1"/>
  <ignoredErrors>
    <ignoredError sqref="B5:B1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8BDD6-C98B-427D-A70E-CC4F3C311E02}">
  <dimension ref="A1:J18"/>
  <sheetViews>
    <sheetView workbookViewId="0">
      <selection activeCell="D26" sqref="D26"/>
    </sheetView>
  </sheetViews>
  <sheetFormatPr defaultColWidth="9.21875" defaultRowHeight="13.8" x14ac:dyDescent="0.3"/>
  <cols>
    <col min="1" max="1" width="47.77734375" style="2" customWidth="1"/>
    <col min="2" max="2" width="6.77734375" style="3" customWidth="1"/>
    <col min="3" max="3" width="12.5546875" style="1" customWidth="1"/>
    <col min="4" max="4" width="9.6640625" style="1" customWidth="1"/>
    <col min="5" max="5" width="7.44140625" style="1" bestFit="1" customWidth="1"/>
    <col min="6" max="6" width="7.44140625" style="1" customWidth="1"/>
    <col min="7" max="7" width="12.5546875" style="1" customWidth="1"/>
    <col min="8" max="8" width="9.21875" style="1" customWidth="1"/>
    <col min="9" max="9" width="7.44140625" style="1" customWidth="1"/>
    <col min="10" max="16384" width="9.21875" style="1"/>
  </cols>
  <sheetData>
    <row r="1" spans="1:10" ht="25.5" customHeight="1" x14ac:dyDescent="0.3">
      <c r="A1" s="550" t="s">
        <v>598</v>
      </c>
      <c r="B1" s="544"/>
      <c r="C1" s="544"/>
      <c r="D1" s="544"/>
      <c r="E1" s="544"/>
      <c r="F1" s="544"/>
      <c r="G1" s="544"/>
      <c r="H1" s="544"/>
      <c r="I1" s="544"/>
      <c r="J1" s="546"/>
    </row>
    <row r="2" spans="1:10" s="4" customFormat="1" ht="15" customHeight="1" x14ac:dyDescent="0.3">
      <c r="A2" s="13" t="s">
        <v>715</v>
      </c>
      <c r="B2" s="7"/>
      <c r="C2" s="547" t="s">
        <v>596</v>
      </c>
      <c r="D2" s="547"/>
      <c r="E2" s="547"/>
      <c r="F2" s="564" t="s">
        <v>4</v>
      </c>
      <c r="G2" s="566" t="s">
        <v>599</v>
      </c>
      <c r="H2" s="547"/>
      <c r="I2" s="547"/>
      <c r="J2" s="289" t="s">
        <v>453</v>
      </c>
    </row>
    <row r="3" spans="1:10" s="4" customFormat="1" ht="45" customHeight="1" x14ac:dyDescent="0.3">
      <c r="A3" s="13"/>
      <c r="B3" s="7"/>
      <c r="C3" s="287" t="s">
        <v>597</v>
      </c>
      <c r="D3" s="287" t="s">
        <v>600</v>
      </c>
      <c r="E3" s="288" t="s">
        <v>47</v>
      </c>
      <c r="F3" s="565"/>
      <c r="G3" s="286" t="s">
        <v>597</v>
      </c>
      <c r="H3" s="287" t="s">
        <v>600</v>
      </c>
      <c r="I3" s="288" t="s">
        <v>47</v>
      </c>
      <c r="J3" s="290"/>
    </row>
    <row r="4" spans="1:10" s="2" customFormat="1" x14ac:dyDescent="0.3">
      <c r="A4" s="236" t="s">
        <v>516</v>
      </c>
      <c r="B4" s="237" t="s">
        <v>515</v>
      </c>
      <c r="C4" s="291"/>
      <c r="D4" s="291"/>
      <c r="E4" s="291"/>
      <c r="F4" s="15"/>
      <c r="G4" s="292"/>
      <c r="H4" s="291"/>
      <c r="I4" s="291"/>
      <c r="J4" s="15"/>
    </row>
    <row r="5" spans="1:10" x14ac:dyDescent="0.3">
      <c r="A5" s="118" t="s">
        <v>530</v>
      </c>
      <c r="B5" s="238" t="s">
        <v>517</v>
      </c>
      <c r="C5" s="9"/>
      <c r="D5" s="9"/>
      <c r="E5" s="9"/>
      <c r="F5" s="17">
        <f>SUM(C5:E5)</f>
        <v>0</v>
      </c>
      <c r="G5" s="293"/>
      <c r="H5" s="9"/>
      <c r="I5" s="9"/>
      <c r="J5" s="17"/>
    </row>
    <row r="6" spans="1:10" x14ac:dyDescent="0.3">
      <c r="A6" s="118" t="s">
        <v>531</v>
      </c>
      <c r="B6" s="238" t="s">
        <v>518</v>
      </c>
      <c r="C6" s="9"/>
      <c r="D6" s="9"/>
      <c r="E6" s="9"/>
      <c r="F6" s="17">
        <f t="shared" ref="F6:F16" si="0">SUM(C6:E6)</f>
        <v>0</v>
      </c>
      <c r="G6" s="293"/>
      <c r="H6" s="9"/>
      <c r="I6" s="9"/>
      <c r="J6" s="17"/>
    </row>
    <row r="7" spans="1:10" x14ac:dyDescent="0.3">
      <c r="A7" s="118" t="s">
        <v>532</v>
      </c>
      <c r="B7" s="238" t="s">
        <v>519</v>
      </c>
      <c r="C7" s="9"/>
      <c r="D7" s="9"/>
      <c r="E7" s="9"/>
      <c r="F7" s="17">
        <f t="shared" si="0"/>
        <v>0</v>
      </c>
      <c r="G7" s="293"/>
      <c r="H7" s="9"/>
      <c r="I7" s="9"/>
      <c r="J7" s="17"/>
    </row>
    <row r="8" spans="1:10" x14ac:dyDescent="0.3">
      <c r="A8" s="118" t="s">
        <v>533</v>
      </c>
      <c r="B8" s="238" t="s">
        <v>520</v>
      </c>
      <c r="C8" s="9"/>
      <c r="D8" s="9"/>
      <c r="E8" s="9"/>
      <c r="F8" s="17">
        <f t="shared" si="0"/>
        <v>0</v>
      </c>
      <c r="G8" s="293"/>
      <c r="H8" s="9"/>
      <c r="I8" s="9"/>
      <c r="J8" s="17"/>
    </row>
    <row r="9" spans="1:10" x14ac:dyDescent="0.3">
      <c r="A9" s="118" t="s">
        <v>534</v>
      </c>
      <c r="B9" s="238" t="s">
        <v>521</v>
      </c>
      <c r="C9" s="9"/>
      <c r="D9" s="9"/>
      <c r="E9" s="9"/>
      <c r="F9" s="17">
        <f t="shared" si="0"/>
        <v>0</v>
      </c>
      <c r="G9" s="293"/>
      <c r="H9" s="9"/>
      <c r="I9" s="9"/>
      <c r="J9" s="17"/>
    </row>
    <row r="10" spans="1:10" x14ac:dyDescent="0.3">
      <c r="A10" s="118" t="s">
        <v>535</v>
      </c>
      <c r="B10" s="238" t="s">
        <v>522</v>
      </c>
      <c r="C10" s="9"/>
      <c r="D10" s="9"/>
      <c r="E10" s="9"/>
      <c r="F10" s="17">
        <f t="shared" si="0"/>
        <v>0</v>
      </c>
      <c r="G10" s="293"/>
      <c r="H10" s="9"/>
      <c r="I10" s="9"/>
      <c r="J10" s="17"/>
    </row>
    <row r="11" spans="1:10" x14ac:dyDescent="0.3">
      <c r="A11" s="118" t="s">
        <v>529</v>
      </c>
      <c r="B11" s="238" t="s">
        <v>523</v>
      </c>
      <c r="C11" s="9"/>
      <c r="D11" s="9"/>
      <c r="E11" s="9"/>
      <c r="F11" s="17">
        <f t="shared" si="0"/>
        <v>0</v>
      </c>
      <c r="G11" s="293"/>
      <c r="H11" s="9"/>
      <c r="I11" s="9"/>
      <c r="J11" s="17"/>
    </row>
    <row r="12" spans="1:10" x14ac:dyDescent="0.3">
      <c r="A12" s="118" t="s">
        <v>536</v>
      </c>
      <c r="B12" s="238" t="s">
        <v>524</v>
      </c>
      <c r="C12" s="9"/>
      <c r="D12" s="9"/>
      <c r="E12" s="9"/>
      <c r="F12" s="17">
        <f t="shared" si="0"/>
        <v>0</v>
      </c>
      <c r="G12" s="293"/>
      <c r="H12" s="9"/>
      <c r="I12" s="9"/>
      <c r="J12" s="17"/>
    </row>
    <row r="13" spans="1:10" x14ac:dyDescent="0.3">
      <c r="A13" s="118" t="s">
        <v>537</v>
      </c>
      <c r="B13" s="238" t="s">
        <v>525</v>
      </c>
      <c r="C13" s="9"/>
      <c r="D13" s="9"/>
      <c r="E13" s="9"/>
      <c r="F13" s="17">
        <f t="shared" si="0"/>
        <v>0</v>
      </c>
      <c r="G13" s="293"/>
      <c r="H13" s="9"/>
      <c r="I13" s="9"/>
      <c r="J13" s="17"/>
    </row>
    <row r="14" spans="1:10" x14ac:dyDescent="0.3">
      <c r="A14" s="118" t="s">
        <v>538</v>
      </c>
      <c r="B14" s="238" t="s">
        <v>526</v>
      </c>
      <c r="C14" s="9"/>
      <c r="D14" s="9"/>
      <c r="E14" s="9"/>
      <c r="F14" s="17">
        <f t="shared" si="0"/>
        <v>0</v>
      </c>
      <c r="G14" s="293"/>
      <c r="H14" s="9"/>
      <c r="I14" s="9"/>
      <c r="J14" s="17"/>
    </row>
    <row r="15" spans="1:10" x14ac:dyDescent="0.3">
      <c r="A15" s="118" t="s">
        <v>528</v>
      </c>
      <c r="B15" s="238" t="s">
        <v>527</v>
      </c>
      <c r="C15" s="21"/>
      <c r="D15" s="21"/>
      <c r="E15" s="21"/>
      <c r="F15" s="22">
        <f t="shared" si="0"/>
        <v>0</v>
      </c>
      <c r="G15" s="294"/>
      <c r="H15" s="21"/>
      <c r="I15" s="21"/>
      <c r="J15" s="22"/>
    </row>
    <row r="16" spans="1:10" ht="14.4" thickBot="1" x14ac:dyDescent="0.35">
      <c r="A16" s="23" t="s">
        <v>453</v>
      </c>
      <c r="B16" s="228" t="s">
        <v>94</v>
      </c>
      <c r="C16" s="24">
        <f>SUM(C5:C15)</f>
        <v>0</v>
      </c>
      <c r="D16" s="24">
        <f t="shared" ref="D16:E16" si="1">SUM(D5:D15)</f>
        <v>0</v>
      </c>
      <c r="E16" s="24">
        <f t="shared" si="1"/>
        <v>0</v>
      </c>
      <c r="F16" s="18">
        <f t="shared" si="0"/>
        <v>0</v>
      </c>
      <c r="G16" s="295"/>
      <c r="H16" s="24"/>
      <c r="I16" s="24"/>
      <c r="J16" s="18"/>
    </row>
    <row r="18" spans="1:10" ht="30" customHeight="1" x14ac:dyDescent="0.3">
      <c r="A18" s="559" t="s">
        <v>607</v>
      </c>
      <c r="B18" s="559"/>
      <c r="C18" s="559"/>
      <c r="D18" s="559"/>
      <c r="E18" s="559"/>
      <c r="F18" s="559"/>
      <c r="G18" s="559"/>
      <c r="H18" s="559"/>
      <c r="I18" s="559"/>
      <c r="J18" s="559"/>
    </row>
  </sheetData>
  <mergeCells count="5">
    <mergeCell ref="A18:J18"/>
    <mergeCell ref="F2:F3"/>
    <mergeCell ref="A1:J1"/>
    <mergeCell ref="C2:E2"/>
    <mergeCell ref="G2:I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32</vt:i4>
      </vt:variant>
      <vt:variant>
        <vt:lpstr>Pojmenované oblasti</vt:lpstr>
      </vt:variant>
      <vt:variant>
        <vt:i4>1</vt:i4>
      </vt:variant>
    </vt:vector>
  </HeadingPairs>
  <TitlesOfParts>
    <vt:vector size="33" baseType="lpstr">
      <vt:lpstr>Metodika </vt:lpstr>
      <vt:lpstr>2.1</vt:lpstr>
      <vt:lpstr>2.2</vt:lpstr>
      <vt:lpstr>2.3</vt:lpstr>
      <vt:lpstr>2.4</vt:lpstr>
      <vt:lpstr>2.5</vt:lpstr>
      <vt:lpstr>2.6</vt:lpstr>
      <vt:lpstr>2.7</vt:lpstr>
      <vt:lpstr>2.8</vt:lpstr>
      <vt:lpstr>3.1</vt:lpstr>
      <vt:lpstr>3.2</vt:lpstr>
      <vt:lpstr>3.3</vt:lpstr>
      <vt:lpstr>3.4</vt:lpstr>
      <vt:lpstr>3.5</vt:lpstr>
      <vt:lpstr>3.6</vt:lpstr>
      <vt:lpstr>4.1</vt:lpstr>
      <vt:lpstr>5.1</vt:lpstr>
      <vt:lpstr>6.1 </vt:lpstr>
      <vt:lpstr>6.2</vt:lpstr>
      <vt:lpstr>6.3</vt:lpstr>
      <vt:lpstr>6.4</vt:lpstr>
      <vt:lpstr>6.5</vt:lpstr>
      <vt:lpstr>6.6</vt:lpstr>
      <vt:lpstr>7.1</vt:lpstr>
      <vt:lpstr>7.2</vt:lpstr>
      <vt:lpstr>7.3</vt:lpstr>
      <vt:lpstr>8.1</vt:lpstr>
      <vt:lpstr>8.2</vt:lpstr>
      <vt:lpstr>8.3</vt:lpstr>
      <vt:lpstr>8.4</vt:lpstr>
      <vt:lpstr>12.1</vt:lpstr>
      <vt:lpstr>12.2</vt:lpstr>
      <vt:lpstr>'Metodika '!Oblast_tisku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2020-01-15T15:40:32Z</dcterms:created>
  <dcterms:modified xsi:type="dcterms:W3CDTF">2024-04-14T11:09:15Z</dcterms:modified>
</cp:coreProperties>
</file>