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ocuments\VZ o činnosti\VZ 2018\Kapitoly\"/>
    </mc:Choice>
  </mc:AlternateContent>
  <bookViews>
    <workbookView xWindow="0" yWindow="0" windowWidth="13485" windowHeight="11310" firstSheet="12" activeTab="15"/>
  </bookViews>
  <sheets>
    <sheet name="Metodika " sheetId="65" r:id="rId1"/>
    <sheet name="2.1" sheetId="1" r:id="rId2"/>
    <sheet name="2.2" sheetId="59" r:id="rId3"/>
    <sheet name="2.3" sheetId="6" r:id="rId4"/>
    <sheet name="2.5" sheetId="8" r:id="rId5"/>
    <sheet name="2.6" sheetId="32" r:id="rId6"/>
    <sheet name="2.7" sheetId="33" r:id="rId7"/>
    <sheet name="3.1" sheetId="47" r:id="rId8"/>
    <sheet name="3.2" sheetId="14" r:id="rId9"/>
    <sheet name="3.3" sheetId="63" r:id="rId10"/>
    <sheet name="3.4" sheetId="28" r:id="rId11"/>
    <sheet name="4.1" sheetId="17" r:id="rId12"/>
    <sheet name="5.1" sheetId="19" r:id="rId13"/>
    <sheet name="6.1" sheetId="66" r:id="rId14"/>
    <sheet name="6.2" sheetId="67" r:id="rId15"/>
    <sheet name="6.3" sheetId="23" r:id="rId16"/>
    <sheet name="6.4" sheetId="64" r:id="rId17"/>
    <sheet name="6.5 " sheetId="68" r:id="rId18"/>
    <sheet name="6.6 " sheetId="26" r:id="rId19"/>
    <sheet name="7.1" sheetId="61" r:id="rId20"/>
    <sheet name="7.2" sheetId="43" r:id="rId21"/>
    <sheet name="7.3" sheetId="58" r:id="rId22"/>
    <sheet name="8.1" sheetId="36" r:id="rId23"/>
    <sheet name="8.2" sheetId="57" r:id="rId24"/>
    <sheet name="8.3" sheetId="38" r:id="rId25"/>
    <sheet name="8.4" sheetId="40" r:id="rId26"/>
    <sheet name="12.1" sheetId="30" r:id="rId27"/>
    <sheet name="12.2" sheetId="31" r:id="rId28"/>
    <sheet name="12.3" sheetId="49" r:id="rId29"/>
  </sheets>
  <definedNames>
    <definedName name="_xlnm.Print_Area" localSheetId="0">'Metodika '!$A$1:$B$40</definedName>
  </definedNames>
  <calcPr calcId="162913"/>
</workbook>
</file>

<file path=xl/calcChain.xml><?xml version="1.0" encoding="utf-8"?>
<calcChain xmlns="http://schemas.openxmlformats.org/spreadsheetml/2006/main">
  <c r="K48" i="68" l="1"/>
  <c r="C48" i="68"/>
  <c r="C44" i="68" s="1"/>
  <c r="D44" i="68"/>
  <c r="B44" i="68"/>
  <c r="K32" i="68"/>
  <c r="C32" i="68"/>
  <c r="K27" i="68"/>
  <c r="K24" i="68"/>
  <c r="K12" i="68"/>
  <c r="I12" i="68"/>
  <c r="F12" i="68"/>
  <c r="E12" i="68"/>
  <c r="D12" i="68"/>
  <c r="C12" i="68"/>
  <c r="B12" i="68"/>
  <c r="K67" i="68"/>
  <c r="K66" i="68"/>
  <c r="K64" i="68"/>
  <c r="I4" i="68"/>
  <c r="E4" i="68"/>
  <c r="D4" i="68"/>
  <c r="C4" i="68"/>
  <c r="B4" i="68"/>
  <c r="S11" i="67"/>
  <c r="R11" i="67"/>
  <c r="O11" i="67"/>
  <c r="N11" i="67"/>
  <c r="M11" i="67"/>
  <c r="L11" i="67"/>
  <c r="K11" i="67"/>
  <c r="J11" i="67"/>
  <c r="I11" i="67"/>
  <c r="H11" i="67"/>
  <c r="G11" i="67"/>
  <c r="F11" i="67"/>
  <c r="E11" i="67"/>
  <c r="D11" i="67"/>
  <c r="C11" i="67"/>
  <c r="W11" i="67" s="1"/>
  <c r="B11" i="67"/>
  <c r="V11" i="67" s="1"/>
  <c r="W10" i="67"/>
  <c r="V10" i="67"/>
  <c r="W9" i="67"/>
  <c r="V9" i="67"/>
  <c r="W8" i="67"/>
  <c r="V8" i="67"/>
  <c r="W7" i="67"/>
  <c r="V7" i="67"/>
  <c r="W6" i="67"/>
  <c r="V6" i="67"/>
  <c r="W5" i="67"/>
  <c r="V5" i="67"/>
  <c r="G15" i="66"/>
  <c r="B15" i="66"/>
  <c r="M15" i="66" s="1"/>
  <c r="L14" i="66"/>
  <c r="G14" i="66"/>
  <c r="B14" i="66"/>
  <c r="M14" i="66" s="1"/>
  <c r="G13" i="66"/>
  <c r="B13" i="66" s="1"/>
  <c r="M13" i="66" s="1"/>
  <c r="E13" i="66"/>
  <c r="M12" i="66"/>
  <c r="E12" i="66"/>
  <c r="B12" i="66"/>
  <c r="L11" i="66"/>
  <c r="D11" i="66"/>
  <c r="B11" i="66"/>
  <c r="M11" i="66" s="1"/>
  <c r="L10" i="66"/>
  <c r="H10" i="66"/>
  <c r="G10" i="66"/>
  <c r="D10" i="66"/>
  <c r="D20" i="66" s="1"/>
  <c r="C10" i="66"/>
  <c r="B10" i="66" s="1"/>
  <c r="M10" i="66" s="1"/>
  <c r="L9" i="66"/>
  <c r="G9" i="66"/>
  <c r="B9" i="66" s="1"/>
  <c r="M9" i="66" s="1"/>
  <c r="L8" i="66"/>
  <c r="G8" i="66"/>
  <c r="E8" i="66"/>
  <c r="B8" i="66" s="1"/>
  <c r="M8" i="66" s="1"/>
  <c r="L7" i="66"/>
  <c r="M7" i="66" s="1"/>
  <c r="F7" i="66"/>
  <c r="B7" i="66"/>
  <c r="L6" i="66"/>
  <c r="G6" i="66"/>
  <c r="F6" i="66"/>
  <c r="E6" i="66"/>
  <c r="C6" i="66"/>
  <c r="B6" i="66" s="1"/>
  <c r="M6" i="66" s="1"/>
  <c r="K21" i="66"/>
  <c r="J21" i="66"/>
  <c r="I21" i="66"/>
  <c r="H21" i="66"/>
  <c r="F21" i="66"/>
  <c r="E21" i="66"/>
  <c r="C21" i="66"/>
  <c r="K20" i="66"/>
  <c r="J20" i="66"/>
  <c r="I20" i="66"/>
  <c r="M19" i="66"/>
  <c r="L19" i="66"/>
  <c r="B19" i="66"/>
  <c r="L18" i="66"/>
  <c r="B18" i="66"/>
  <c r="M18" i="66" s="1"/>
  <c r="L17" i="66"/>
  <c r="M17" i="66" s="1"/>
  <c r="M16" i="66"/>
  <c r="G20" i="66"/>
  <c r="L20" i="66"/>
  <c r="F20" i="66"/>
  <c r="D21" i="66"/>
  <c r="H20" i="66"/>
  <c r="C20" i="66"/>
  <c r="L5" i="66"/>
  <c r="B5" i="66"/>
  <c r="L4" i="66"/>
  <c r="D4" i="66"/>
  <c r="B4" i="66"/>
  <c r="M4" i="66" s="1"/>
  <c r="E20" i="66" l="1"/>
  <c r="B21" i="66"/>
  <c r="M21" i="66" s="1"/>
  <c r="L21" i="66"/>
  <c r="G21" i="66"/>
  <c r="M5" i="66"/>
  <c r="B20" i="66"/>
  <c r="M20" i="66" s="1"/>
  <c r="C55" i="49"/>
  <c r="B55" i="49"/>
  <c r="J17" i="64" l="1"/>
  <c r="J16" i="64"/>
  <c r="J15" i="64"/>
  <c r="J14" i="64"/>
  <c r="J13" i="64"/>
  <c r="J12" i="64"/>
  <c r="J11" i="64"/>
  <c r="J10" i="64"/>
  <c r="J9" i="64"/>
  <c r="J8" i="64"/>
  <c r="G23" i="64"/>
  <c r="G22" i="64"/>
  <c r="F21" i="64"/>
  <c r="F23" i="64" s="1"/>
  <c r="E21" i="64"/>
  <c r="E23" i="64" s="1"/>
  <c r="D21" i="64"/>
  <c r="D23" i="64" s="1"/>
  <c r="C21" i="64"/>
  <c r="C23" i="64" s="1"/>
  <c r="B21" i="64"/>
  <c r="B23" i="64" s="1"/>
  <c r="H22" i="64"/>
  <c r="F20" i="64"/>
  <c r="F22" i="64" s="1"/>
  <c r="E20" i="64"/>
  <c r="E22" i="64" s="1"/>
  <c r="D20" i="64"/>
  <c r="D22" i="64" s="1"/>
  <c r="C20" i="64"/>
  <c r="C22" i="64" s="1"/>
  <c r="B20" i="64"/>
  <c r="B22" i="64" s="1"/>
  <c r="J7" i="64"/>
  <c r="J6" i="64"/>
  <c r="J5" i="64"/>
  <c r="J4" i="64"/>
  <c r="F84" i="23"/>
  <c r="K83" i="23"/>
  <c r="I83" i="23"/>
  <c r="H83" i="23"/>
  <c r="G83" i="23"/>
  <c r="F83" i="23"/>
  <c r="E83" i="23"/>
  <c r="D83" i="23"/>
  <c r="C83" i="23"/>
  <c r="M83" i="23" s="1"/>
  <c r="B83" i="23"/>
  <c r="L83" i="23" s="1"/>
  <c r="M82" i="23"/>
  <c r="L82" i="23"/>
  <c r="M81" i="23"/>
  <c r="L81" i="23"/>
  <c r="M80" i="23"/>
  <c r="L80" i="23"/>
  <c r="M79" i="23"/>
  <c r="L79" i="23"/>
  <c r="M78" i="23"/>
  <c r="L78" i="23"/>
  <c r="K74" i="23"/>
  <c r="J74" i="23"/>
  <c r="I74" i="23"/>
  <c r="H74" i="23"/>
  <c r="G74" i="23"/>
  <c r="F74" i="23"/>
  <c r="E74" i="23"/>
  <c r="D74" i="23"/>
  <c r="L74" i="23" s="1"/>
  <c r="C74" i="23"/>
  <c r="M74" i="23" s="1"/>
  <c r="B74" i="23"/>
  <c r="M73" i="23"/>
  <c r="L73" i="23"/>
  <c r="M72" i="23"/>
  <c r="L72" i="23"/>
  <c r="M71" i="23"/>
  <c r="L71" i="23"/>
  <c r="M70" i="23"/>
  <c r="L70" i="23"/>
  <c r="M69" i="23"/>
  <c r="L69" i="23"/>
  <c r="K65" i="23"/>
  <c r="K84" i="23" s="1"/>
  <c r="J65" i="23"/>
  <c r="J84" i="23" s="1"/>
  <c r="I65" i="23"/>
  <c r="I84" i="23" s="1"/>
  <c r="H65" i="23"/>
  <c r="H84" i="23" s="1"/>
  <c r="G65" i="23"/>
  <c r="G84" i="23" s="1"/>
  <c r="F65" i="23"/>
  <c r="E65" i="23"/>
  <c r="E84" i="23" s="1"/>
  <c r="D65" i="23"/>
  <c r="D84" i="23" s="1"/>
  <c r="C65" i="23"/>
  <c r="C84" i="23" s="1"/>
  <c r="B65" i="23"/>
  <c r="L65" i="23" s="1"/>
  <c r="M64" i="23"/>
  <c r="L64" i="23"/>
  <c r="M63" i="23"/>
  <c r="L63" i="23"/>
  <c r="M62" i="23"/>
  <c r="L62" i="23"/>
  <c r="M61" i="23"/>
  <c r="L61" i="23"/>
  <c r="M60" i="23"/>
  <c r="L60" i="23"/>
  <c r="L56" i="23"/>
  <c r="K56" i="23"/>
  <c r="J56" i="23"/>
  <c r="I56" i="23"/>
  <c r="H56" i="23"/>
  <c r="G56" i="23"/>
  <c r="F56" i="23"/>
  <c r="E56" i="23"/>
  <c r="M56" i="23" s="1"/>
  <c r="D56" i="23"/>
  <c r="C56" i="23"/>
  <c r="B56" i="23"/>
  <c r="M55" i="23"/>
  <c r="L55" i="23"/>
  <c r="M54" i="23"/>
  <c r="L54" i="23"/>
  <c r="M53" i="23"/>
  <c r="L53" i="23"/>
  <c r="M52" i="23"/>
  <c r="L52" i="23"/>
  <c r="M51" i="23"/>
  <c r="L51" i="23"/>
  <c r="K47" i="23"/>
  <c r="J47" i="23"/>
  <c r="I47" i="23"/>
  <c r="H47" i="23"/>
  <c r="G47" i="23"/>
  <c r="F47" i="23"/>
  <c r="E47" i="23"/>
  <c r="D47" i="23"/>
  <c r="L47" i="23" s="1"/>
  <c r="C47" i="23"/>
  <c r="M47" i="23" s="1"/>
  <c r="B47" i="23"/>
  <c r="M46" i="23"/>
  <c r="L46" i="23"/>
  <c r="M45" i="23"/>
  <c r="L45" i="23"/>
  <c r="M44" i="23"/>
  <c r="L44" i="23"/>
  <c r="M43" i="23"/>
  <c r="L43" i="23"/>
  <c r="M42" i="23"/>
  <c r="L42" i="23"/>
  <c r="K38" i="23"/>
  <c r="J38" i="23"/>
  <c r="I38" i="23"/>
  <c r="H38" i="23"/>
  <c r="G38" i="23"/>
  <c r="F38" i="23"/>
  <c r="E38" i="23"/>
  <c r="M38" i="23" s="1"/>
  <c r="D38" i="23"/>
  <c r="L38" i="23" s="1"/>
  <c r="C38" i="23"/>
  <c r="B38" i="23"/>
  <c r="M37" i="23"/>
  <c r="L37" i="23"/>
  <c r="M36" i="23"/>
  <c r="L36" i="23"/>
  <c r="M35" i="23"/>
  <c r="L35" i="23"/>
  <c r="M34" i="23"/>
  <c r="L34" i="23"/>
  <c r="M33" i="23"/>
  <c r="L33" i="23"/>
  <c r="K29" i="23"/>
  <c r="J29" i="23"/>
  <c r="I29" i="23"/>
  <c r="H29" i="23"/>
  <c r="G29" i="23"/>
  <c r="F29" i="23"/>
  <c r="E29" i="23"/>
  <c r="D29" i="23"/>
  <c r="L29" i="23" s="1"/>
  <c r="C29" i="23"/>
  <c r="M29" i="23" s="1"/>
  <c r="B29" i="23"/>
  <c r="M28" i="23"/>
  <c r="L28" i="23"/>
  <c r="M27" i="23"/>
  <c r="L27" i="23"/>
  <c r="M26" i="23"/>
  <c r="L26" i="23"/>
  <c r="M25" i="23"/>
  <c r="L25" i="23"/>
  <c r="M24" i="23"/>
  <c r="L24" i="23"/>
  <c r="L20" i="23"/>
  <c r="K20" i="23"/>
  <c r="J20" i="23"/>
  <c r="I20" i="23"/>
  <c r="H20" i="23"/>
  <c r="G20" i="23"/>
  <c r="F20" i="23"/>
  <c r="E20" i="23"/>
  <c r="M20" i="23" s="1"/>
  <c r="D20" i="23"/>
  <c r="C20" i="23"/>
  <c r="B20" i="23"/>
  <c r="M19" i="23"/>
  <c r="L19" i="23"/>
  <c r="M18" i="23"/>
  <c r="L18" i="23"/>
  <c r="M17" i="23"/>
  <c r="L17" i="23"/>
  <c r="M16" i="23"/>
  <c r="L16" i="23"/>
  <c r="M15" i="23"/>
  <c r="L15" i="23"/>
  <c r="K11" i="23"/>
  <c r="J11" i="23"/>
  <c r="I11" i="23"/>
  <c r="H11" i="23"/>
  <c r="G11" i="23"/>
  <c r="F11" i="23"/>
  <c r="E11" i="23"/>
  <c r="D11" i="23"/>
  <c r="C11" i="23"/>
  <c r="M11" i="23" s="1"/>
  <c r="B11" i="23"/>
  <c r="L11" i="23" s="1"/>
  <c r="M10" i="23"/>
  <c r="L10" i="23"/>
  <c r="M9" i="23"/>
  <c r="L9" i="23"/>
  <c r="M8" i="23"/>
  <c r="L8" i="23"/>
  <c r="M7" i="23"/>
  <c r="L7" i="23"/>
  <c r="M6" i="23"/>
  <c r="L6" i="23"/>
  <c r="M84" i="23" l="1"/>
  <c r="B84" i="23"/>
  <c r="L84" i="23" s="1"/>
  <c r="M65" i="23"/>
  <c r="H22" i="58" l="1"/>
  <c r="G22" i="58"/>
  <c r="F22" i="58"/>
  <c r="C22" i="58"/>
  <c r="B22" i="58"/>
  <c r="K21" i="58"/>
  <c r="J21" i="58"/>
  <c r="J20" i="58"/>
  <c r="K18" i="58"/>
  <c r="J18" i="58"/>
  <c r="J17" i="58"/>
  <c r="K15" i="58"/>
  <c r="J15" i="58"/>
  <c r="J14" i="58"/>
  <c r="K12" i="58"/>
  <c r="J12" i="58"/>
  <c r="J11" i="58"/>
  <c r="K9" i="58"/>
  <c r="J9" i="58"/>
  <c r="J8" i="58"/>
  <c r="K6" i="58"/>
  <c r="J6" i="58"/>
  <c r="J5" i="58"/>
  <c r="H261" i="43"/>
  <c r="G261" i="43"/>
  <c r="F261" i="43"/>
  <c r="E261" i="43"/>
  <c r="D261" i="43"/>
  <c r="C261" i="43"/>
  <c r="B261" i="43"/>
  <c r="I260" i="43"/>
  <c r="I259" i="43"/>
  <c r="I258" i="43"/>
  <c r="I257" i="43"/>
  <c r="I256" i="43"/>
  <c r="I255" i="43"/>
  <c r="I254" i="43"/>
  <c r="I253" i="43"/>
  <c r="I252" i="43"/>
  <c r="I251" i="43"/>
  <c r="I250" i="43"/>
  <c r="I249" i="43"/>
  <c r="I248" i="43"/>
  <c r="I247" i="43"/>
  <c r="I246" i="43"/>
  <c r="I245" i="43"/>
  <c r="I244" i="43"/>
  <c r="I243" i="43"/>
  <c r="I242" i="43"/>
  <c r="I241" i="43"/>
  <c r="I240" i="43"/>
  <c r="I239" i="43"/>
  <c r="I238" i="43"/>
  <c r="I237" i="43"/>
  <c r="I236" i="43"/>
  <c r="I235" i="43"/>
  <c r="I234" i="43"/>
  <c r="I233" i="43"/>
  <c r="I232" i="43"/>
  <c r="I231" i="43"/>
  <c r="I230" i="43"/>
  <c r="I229" i="43"/>
  <c r="I228" i="43"/>
  <c r="I227" i="43"/>
  <c r="I226" i="43"/>
  <c r="I225" i="43"/>
  <c r="I224" i="43"/>
  <c r="I223" i="43"/>
  <c r="I222" i="43"/>
  <c r="I221" i="43"/>
  <c r="I220" i="43"/>
  <c r="I219" i="43"/>
  <c r="I218" i="43"/>
  <c r="I217" i="43"/>
  <c r="I216" i="43"/>
  <c r="I215" i="43"/>
  <c r="I214" i="43"/>
  <c r="I213" i="43"/>
  <c r="I212" i="43"/>
  <c r="I211" i="43"/>
  <c r="I210" i="43"/>
  <c r="I209" i="43"/>
  <c r="I208" i="43"/>
  <c r="I207" i="43"/>
  <c r="I206" i="43"/>
  <c r="I205" i="43"/>
  <c r="I204" i="43"/>
  <c r="I203" i="43"/>
  <c r="I202" i="43"/>
  <c r="I201" i="43"/>
  <c r="I200" i="43"/>
  <c r="I199" i="43"/>
  <c r="I198" i="43"/>
  <c r="I197" i="43"/>
  <c r="I196" i="43"/>
  <c r="I195" i="43"/>
  <c r="I194" i="43"/>
  <c r="I193" i="43"/>
  <c r="I192" i="43"/>
  <c r="I191" i="43"/>
  <c r="I190" i="43"/>
  <c r="I189" i="43"/>
  <c r="I188" i="43"/>
  <c r="I187" i="43"/>
  <c r="I186" i="43"/>
  <c r="I185" i="43"/>
  <c r="I184" i="43"/>
  <c r="I183" i="43"/>
  <c r="I182" i="43"/>
  <c r="I181" i="43"/>
  <c r="I180" i="43"/>
  <c r="I179" i="43"/>
  <c r="I178" i="43"/>
  <c r="I177" i="43"/>
  <c r="I176" i="43"/>
  <c r="I175" i="43"/>
  <c r="I174" i="43"/>
  <c r="I173" i="43"/>
  <c r="I172" i="43"/>
  <c r="I171" i="43"/>
  <c r="I170" i="43"/>
  <c r="I169" i="43"/>
  <c r="I168" i="43"/>
  <c r="I167" i="43"/>
  <c r="I166" i="43"/>
  <c r="I165" i="43"/>
  <c r="I164" i="43"/>
  <c r="I163" i="43"/>
  <c r="I162" i="43"/>
  <c r="I161" i="43"/>
  <c r="I160" i="43"/>
  <c r="I159" i="43"/>
  <c r="I158" i="43"/>
  <c r="I157" i="43"/>
  <c r="I156" i="43"/>
  <c r="I155" i="43"/>
  <c r="I154" i="43"/>
  <c r="I153" i="43"/>
  <c r="I152" i="43"/>
  <c r="I151" i="43"/>
  <c r="I150" i="43"/>
  <c r="I149" i="43"/>
  <c r="I148" i="43"/>
  <c r="I147" i="43"/>
  <c r="I146" i="43"/>
  <c r="I145" i="43"/>
  <c r="I144" i="43"/>
  <c r="I143" i="43"/>
  <c r="I142" i="43"/>
  <c r="I141" i="43"/>
  <c r="I140" i="43"/>
  <c r="I139" i="43"/>
  <c r="I138" i="43"/>
  <c r="I137" i="43"/>
  <c r="I136" i="43"/>
  <c r="I135" i="43"/>
  <c r="I134" i="43"/>
  <c r="I133" i="43"/>
  <c r="I132" i="43"/>
  <c r="I131" i="43"/>
  <c r="I130" i="43"/>
  <c r="I129" i="43"/>
  <c r="I128" i="43"/>
  <c r="I127" i="43"/>
  <c r="I126" i="43"/>
  <c r="I125" i="43"/>
  <c r="I124" i="43"/>
  <c r="I123" i="43"/>
  <c r="I122" i="43"/>
  <c r="I121" i="43"/>
  <c r="I120" i="43"/>
  <c r="I119" i="43"/>
  <c r="I118" i="43"/>
  <c r="I117" i="43"/>
  <c r="I116" i="43"/>
  <c r="I115" i="43"/>
  <c r="I114" i="43"/>
  <c r="I113" i="43"/>
  <c r="I112" i="43"/>
  <c r="I111" i="43"/>
  <c r="I110" i="43"/>
  <c r="I109" i="43"/>
  <c r="I108" i="43"/>
  <c r="I107" i="43"/>
  <c r="I106" i="43"/>
  <c r="I105" i="43"/>
  <c r="I104" i="43"/>
  <c r="I103" i="43"/>
  <c r="I102" i="43"/>
  <c r="I101" i="43"/>
  <c r="I100" i="43"/>
  <c r="I99" i="43"/>
  <c r="I98" i="43"/>
  <c r="I97" i="43"/>
  <c r="I96" i="43"/>
  <c r="I95" i="43"/>
  <c r="I94" i="43"/>
  <c r="I93" i="43"/>
  <c r="I92" i="43"/>
  <c r="I91" i="43"/>
  <c r="I90" i="43"/>
  <c r="I89" i="43"/>
  <c r="I88" i="43"/>
  <c r="I87" i="43"/>
  <c r="I86" i="43"/>
  <c r="I85" i="43"/>
  <c r="I84" i="43"/>
  <c r="I83" i="43"/>
  <c r="I82" i="43"/>
  <c r="I81" i="43"/>
  <c r="I80" i="43"/>
  <c r="I79" i="43"/>
  <c r="I78" i="43"/>
  <c r="I77" i="43"/>
  <c r="I76" i="43"/>
  <c r="I75" i="43"/>
  <c r="I74" i="43"/>
  <c r="I73" i="43"/>
  <c r="I72" i="43"/>
  <c r="I71" i="43"/>
  <c r="I70" i="43"/>
  <c r="I69" i="43"/>
  <c r="I68" i="43"/>
  <c r="I67" i="43"/>
  <c r="I66" i="43"/>
  <c r="I65" i="43"/>
  <c r="I64" i="43"/>
  <c r="I63" i="43"/>
  <c r="I62" i="43"/>
  <c r="I61" i="43"/>
  <c r="I60" i="43"/>
  <c r="I59" i="43"/>
  <c r="I58" i="43"/>
  <c r="I57" i="43"/>
  <c r="I56" i="43"/>
  <c r="I55" i="43"/>
  <c r="I54" i="43"/>
  <c r="I53" i="43"/>
  <c r="I52" i="43"/>
  <c r="I51" i="43"/>
  <c r="I50" i="43"/>
  <c r="I49" i="43"/>
  <c r="I48" i="43"/>
  <c r="I47" i="43"/>
  <c r="I46" i="43"/>
  <c r="I45" i="43"/>
  <c r="I44" i="43"/>
  <c r="I43" i="43"/>
  <c r="I42" i="43"/>
  <c r="I41" i="43"/>
  <c r="I40" i="43"/>
  <c r="I39" i="43"/>
  <c r="I38" i="43"/>
  <c r="I37" i="43"/>
  <c r="I36" i="43"/>
  <c r="I35" i="43"/>
  <c r="I34" i="43"/>
  <c r="I33" i="43"/>
  <c r="I32" i="43"/>
  <c r="I31" i="43"/>
  <c r="I30" i="43"/>
  <c r="I29" i="43"/>
  <c r="I28" i="43"/>
  <c r="I27" i="43"/>
  <c r="I26" i="43"/>
  <c r="I25" i="43"/>
  <c r="I24" i="43"/>
  <c r="I23" i="43"/>
  <c r="I22" i="43"/>
  <c r="I21" i="43"/>
  <c r="I20" i="43"/>
  <c r="I19" i="43"/>
  <c r="I18" i="43"/>
  <c r="I17" i="43"/>
  <c r="I16" i="43"/>
  <c r="I15" i="43"/>
  <c r="I14" i="43"/>
  <c r="I13" i="43"/>
  <c r="I12" i="43"/>
  <c r="I11" i="43"/>
  <c r="I10" i="43"/>
  <c r="I9" i="43"/>
  <c r="I8" i="43"/>
  <c r="I7" i="43"/>
  <c r="I6" i="43"/>
  <c r="I5" i="43"/>
  <c r="I4" i="43"/>
  <c r="I261" i="43" l="1"/>
  <c r="R107" i="19"/>
  <c r="Q107" i="19"/>
  <c r="P107" i="19"/>
  <c r="O107" i="19"/>
  <c r="N107" i="19"/>
  <c r="M107" i="19"/>
  <c r="L107" i="19"/>
  <c r="K107" i="19"/>
  <c r="F107" i="19"/>
  <c r="E107" i="19"/>
  <c r="D107" i="19"/>
  <c r="C107" i="19"/>
  <c r="C68" i="19"/>
  <c r="K42" i="19"/>
  <c r="C42" i="19"/>
  <c r="I4" i="6" l="1"/>
  <c r="I3" i="6"/>
  <c r="J5" i="33" l="1"/>
  <c r="J6" i="33"/>
  <c r="J7" i="33"/>
  <c r="J8" i="33"/>
  <c r="J9" i="33"/>
  <c r="J10" i="33"/>
  <c r="J11" i="33"/>
  <c r="J12" i="33"/>
  <c r="J13" i="33"/>
  <c r="J14" i="33"/>
  <c r="C15" i="33"/>
  <c r="D15" i="33"/>
  <c r="E15" i="33"/>
  <c r="F15" i="33"/>
  <c r="G15" i="33"/>
  <c r="H15" i="33"/>
  <c r="I15" i="33"/>
  <c r="I15" i="32"/>
  <c r="H15" i="32"/>
  <c r="G15" i="32"/>
  <c r="F15" i="32"/>
  <c r="E15" i="32"/>
  <c r="D15" i="32"/>
  <c r="C15" i="32"/>
  <c r="J14" i="32"/>
  <c r="J13" i="32"/>
  <c r="J12" i="32"/>
  <c r="J11" i="32"/>
  <c r="J10" i="32"/>
  <c r="J9" i="32"/>
  <c r="J8" i="32"/>
  <c r="J7" i="32"/>
  <c r="J6" i="32"/>
  <c r="J5" i="32"/>
  <c r="J15" i="33" l="1"/>
  <c r="J15" i="32"/>
  <c r="N81" i="19"/>
  <c r="M81" i="19"/>
  <c r="L81" i="19"/>
  <c r="F81" i="19"/>
  <c r="E81" i="19"/>
  <c r="D81" i="19"/>
  <c r="R68" i="19"/>
  <c r="Q68" i="19"/>
  <c r="P68" i="19"/>
  <c r="N68" i="19"/>
  <c r="M68" i="19"/>
  <c r="L68" i="19"/>
  <c r="J68" i="19"/>
  <c r="I68" i="19"/>
  <c r="H68" i="19"/>
  <c r="F68" i="19"/>
  <c r="E68" i="19"/>
  <c r="D68" i="19"/>
  <c r="R55" i="19"/>
  <c r="Q55" i="19"/>
  <c r="P55" i="19"/>
  <c r="N55" i="19"/>
  <c r="M55" i="19"/>
  <c r="L55" i="19"/>
  <c r="F55" i="19"/>
  <c r="E55" i="19"/>
  <c r="D55" i="19"/>
  <c r="R42" i="19"/>
  <c r="Q42" i="19"/>
  <c r="P42" i="19"/>
  <c r="N42" i="19"/>
  <c r="M42" i="19"/>
  <c r="L42" i="19"/>
  <c r="F42" i="19"/>
  <c r="E42" i="19"/>
  <c r="D42" i="19"/>
  <c r="R16" i="19"/>
  <c r="Q16" i="19"/>
  <c r="P16" i="19"/>
  <c r="N16" i="19"/>
  <c r="M16" i="19"/>
  <c r="L16" i="19"/>
  <c r="F16" i="19"/>
  <c r="E16" i="19"/>
  <c r="D16" i="19"/>
  <c r="R94" i="19"/>
  <c r="Q94" i="19"/>
  <c r="P94" i="19"/>
  <c r="R29" i="19"/>
  <c r="Q29" i="19"/>
  <c r="P29" i="19"/>
  <c r="N29" i="19"/>
  <c r="M29" i="19"/>
  <c r="L29" i="19"/>
  <c r="F29" i="19"/>
  <c r="E29" i="19"/>
  <c r="D29" i="19"/>
  <c r="K93" i="17"/>
  <c r="K92" i="17"/>
  <c r="J91" i="17"/>
  <c r="I91" i="17"/>
  <c r="H91" i="17"/>
  <c r="G91" i="17"/>
  <c r="F91" i="17"/>
  <c r="E91" i="17"/>
  <c r="D91" i="17"/>
  <c r="C91" i="17"/>
  <c r="K90" i="17"/>
  <c r="K89" i="17"/>
  <c r="K88" i="17"/>
  <c r="K87" i="17"/>
  <c r="K86" i="17"/>
  <c r="K85" i="17"/>
  <c r="K84" i="17"/>
  <c r="K83" i="17"/>
  <c r="K82" i="17"/>
  <c r="K81" i="17"/>
  <c r="K91" i="17" s="1"/>
  <c r="K78" i="17"/>
  <c r="K77" i="17"/>
  <c r="J76" i="17"/>
  <c r="I76" i="17"/>
  <c r="H76" i="17"/>
  <c r="G76" i="17"/>
  <c r="F76" i="17"/>
  <c r="E76" i="17"/>
  <c r="D76" i="17"/>
  <c r="C76" i="17"/>
  <c r="C121" i="17" s="1"/>
  <c r="K75" i="17"/>
  <c r="K74" i="17"/>
  <c r="K73" i="17"/>
  <c r="K72" i="17"/>
  <c r="K71" i="17"/>
  <c r="K70" i="17"/>
  <c r="K69" i="17"/>
  <c r="K68" i="17"/>
  <c r="K76" i="17" s="1"/>
  <c r="K67" i="17"/>
  <c r="K66" i="17"/>
  <c r="K63" i="17"/>
  <c r="K62" i="17"/>
  <c r="J61" i="17"/>
  <c r="I61" i="17"/>
  <c r="H61" i="17"/>
  <c r="G61" i="17"/>
  <c r="F61" i="17"/>
  <c r="E61" i="17"/>
  <c r="D61" i="17"/>
  <c r="D121" i="17" s="1"/>
  <c r="C61" i="17"/>
  <c r="K60" i="17"/>
  <c r="K59" i="17"/>
  <c r="K58" i="17"/>
  <c r="K57" i="17"/>
  <c r="K56" i="17"/>
  <c r="K55" i="17"/>
  <c r="K54" i="17"/>
  <c r="K53" i="17"/>
  <c r="K52" i="17"/>
  <c r="K51" i="17"/>
  <c r="K61" i="17" s="1"/>
  <c r="K48" i="17"/>
  <c r="K47" i="17"/>
  <c r="J46" i="17"/>
  <c r="I46" i="17"/>
  <c r="H46" i="17"/>
  <c r="G46" i="17"/>
  <c r="F46" i="17"/>
  <c r="E46" i="17"/>
  <c r="D46" i="17"/>
  <c r="C46" i="17"/>
  <c r="K45" i="17"/>
  <c r="K44" i="17"/>
  <c r="K43" i="17"/>
  <c r="K42" i="17"/>
  <c r="K41" i="17"/>
  <c r="K40" i="17"/>
  <c r="K39" i="17"/>
  <c r="K38" i="17"/>
  <c r="K37" i="17"/>
  <c r="K36" i="17"/>
  <c r="K46" i="17" s="1"/>
  <c r="K18" i="17"/>
  <c r="K17" i="17"/>
  <c r="J16" i="17"/>
  <c r="I16" i="17"/>
  <c r="H16" i="17"/>
  <c r="G16" i="17"/>
  <c r="F16" i="17"/>
  <c r="F121" i="17" s="1"/>
  <c r="E16" i="17"/>
  <c r="D16" i="17"/>
  <c r="C16" i="17"/>
  <c r="K15" i="17"/>
  <c r="K14" i="17"/>
  <c r="K13" i="17"/>
  <c r="K12" i="17"/>
  <c r="K11" i="17"/>
  <c r="K10" i="17"/>
  <c r="K9" i="17"/>
  <c r="K8" i="17"/>
  <c r="K7" i="17"/>
  <c r="K16" i="17" s="1"/>
  <c r="K6" i="17"/>
  <c r="J123" i="17"/>
  <c r="I123" i="17"/>
  <c r="H123" i="17"/>
  <c r="G123" i="17"/>
  <c r="F123" i="17"/>
  <c r="E123" i="17"/>
  <c r="D123" i="17"/>
  <c r="C123" i="17"/>
  <c r="J122" i="17"/>
  <c r="I122" i="17"/>
  <c r="H122" i="17"/>
  <c r="G122" i="17"/>
  <c r="F122" i="17"/>
  <c r="E122" i="17"/>
  <c r="D122" i="17"/>
  <c r="C122" i="17"/>
  <c r="J120" i="17"/>
  <c r="I120" i="17"/>
  <c r="H120" i="17"/>
  <c r="G120" i="17"/>
  <c r="F120" i="17"/>
  <c r="E120" i="17"/>
  <c r="D120" i="17"/>
  <c r="C120" i="17"/>
  <c r="J119" i="17"/>
  <c r="I119" i="17"/>
  <c r="H119" i="17"/>
  <c r="G119" i="17"/>
  <c r="D119" i="17"/>
  <c r="C119" i="17"/>
  <c r="J118" i="17"/>
  <c r="I118" i="17"/>
  <c r="H118" i="17"/>
  <c r="G118" i="17"/>
  <c r="F118" i="17"/>
  <c r="E118" i="17"/>
  <c r="D118" i="17"/>
  <c r="C118" i="17"/>
  <c r="J117" i="17"/>
  <c r="I117" i="17"/>
  <c r="H117" i="17"/>
  <c r="G117" i="17"/>
  <c r="D117" i="17"/>
  <c r="C117" i="17"/>
  <c r="J116" i="17"/>
  <c r="I116" i="17"/>
  <c r="H116" i="17"/>
  <c r="G116" i="17"/>
  <c r="F116" i="17"/>
  <c r="E116" i="17"/>
  <c r="D116" i="17"/>
  <c r="C116" i="17"/>
  <c r="J115" i="17"/>
  <c r="I115" i="17"/>
  <c r="H115" i="17"/>
  <c r="G115" i="17"/>
  <c r="F115" i="17"/>
  <c r="E115" i="17"/>
  <c r="D115" i="17"/>
  <c r="C115" i="17"/>
  <c r="J114" i="17"/>
  <c r="I114" i="17"/>
  <c r="H114" i="17"/>
  <c r="G114" i="17"/>
  <c r="F114" i="17"/>
  <c r="E114" i="17"/>
  <c r="D114" i="17"/>
  <c r="C114" i="17"/>
  <c r="J113" i="17"/>
  <c r="I113" i="17"/>
  <c r="H113" i="17"/>
  <c r="G113" i="17"/>
  <c r="F113" i="17"/>
  <c r="E113" i="17"/>
  <c r="D113" i="17"/>
  <c r="C113" i="17"/>
  <c r="J112" i="17"/>
  <c r="I112" i="17"/>
  <c r="H112" i="17"/>
  <c r="G112" i="17"/>
  <c r="F112" i="17"/>
  <c r="E112" i="17"/>
  <c r="D112" i="17"/>
  <c r="C112" i="17"/>
  <c r="J111" i="17"/>
  <c r="I111" i="17"/>
  <c r="H111" i="17"/>
  <c r="G111" i="17"/>
  <c r="F111" i="17"/>
  <c r="E111" i="17"/>
  <c r="D111" i="17"/>
  <c r="C111" i="17"/>
  <c r="K108" i="17"/>
  <c r="K107" i="17"/>
  <c r="J106" i="17"/>
  <c r="I106" i="17"/>
  <c r="H106" i="17"/>
  <c r="G106" i="17"/>
  <c r="F106" i="17"/>
  <c r="F119" i="17" s="1"/>
  <c r="E106" i="17"/>
  <c r="E119" i="17" s="1"/>
  <c r="D106" i="17"/>
  <c r="C106" i="17"/>
  <c r="K105" i="17"/>
  <c r="K104" i="17"/>
  <c r="K103" i="17"/>
  <c r="K102" i="17"/>
  <c r="K101" i="17"/>
  <c r="K100" i="17"/>
  <c r="K99" i="17"/>
  <c r="K98" i="17"/>
  <c r="K106" i="17" s="1"/>
  <c r="K97" i="17"/>
  <c r="K96" i="17"/>
  <c r="K33" i="17"/>
  <c r="K32" i="17"/>
  <c r="J31" i="17"/>
  <c r="I31" i="17"/>
  <c r="H31" i="17"/>
  <c r="G31" i="17"/>
  <c r="F31" i="17"/>
  <c r="E31" i="17"/>
  <c r="D31" i="17"/>
  <c r="C31" i="17"/>
  <c r="K30" i="17"/>
  <c r="K29" i="17"/>
  <c r="K28" i="17"/>
  <c r="K27" i="17"/>
  <c r="K26" i="17"/>
  <c r="K25" i="17"/>
  <c r="K24" i="17"/>
  <c r="K23" i="17"/>
  <c r="K22" i="17"/>
  <c r="K21" i="17"/>
  <c r="K31" i="17" s="1"/>
  <c r="J121" i="17"/>
  <c r="I121" i="17"/>
  <c r="G121" i="17"/>
  <c r="E121" i="17"/>
  <c r="C94" i="59"/>
  <c r="J93" i="59"/>
  <c r="I93" i="59"/>
  <c r="H93" i="59"/>
  <c r="G93" i="59"/>
  <c r="F93" i="59"/>
  <c r="E93" i="59"/>
  <c r="D93" i="59"/>
  <c r="C93" i="59"/>
  <c r="K93" i="59" s="1"/>
  <c r="J92" i="59"/>
  <c r="I92" i="59"/>
  <c r="H92" i="59"/>
  <c r="G92" i="59"/>
  <c r="F92" i="59"/>
  <c r="E92" i="59"/>
  <c r="D92" i="59"/>
  <c r="C92" i="59"/>
  <c r="K92" i="59" s="1"/>
  <c r="J91" i="59"/>
  <c r="I91" i="59"/>
  <c r="H91" i="59"/>
  <c r="G91" i="59"/>
  <c r="F91" i="59"/>
  <c r="E91" i="59"/>
  <c r="D91" i="59"/>
  <c r="C91" i="59"/>
  <c r="K91" i="59" s="1"/>
  <c r="J90" i="59"/>
  <c r="I90" i="59"/>
  <c r="H90" i="59"/>
  <c r="G90" i="59"/>
  <c r="F90" i="59"/>
  <c r="E90" i="59"/>
  <c r="D90" i="59"/>
  <c r="C90" i="59"/>
  <c r="K90" i="59" s="1"/>
  <c r="J89" i="59"/>
  <c r="I89" i="59"/>
  <c r="H89" i="59"/>
  <c r="G89" i="59"/>
  <c r="F89" i="59"/>
  <c r="E89" i="59"/>
  <c r="D89" i="59"/>
  <c r="C89" i="59"/>
  <c r="K89" i="59" s="1"/>
  <c r="J88" i="59"/>
  <c r="I88" i="59"/>
  <c r="H88" i="59"/>
  <c r="G88" i="59"/>
  <c r="F88" i="59"/>
  <c r="E88" i="59"/>
  <c r="D88" i="59"/>
  <c r="C88" i="59"/>
  <c r="K88" i="59" s="1"/>
  <c r="J87" i="59"/>
  <c r="I87" i="59"/>
  <c r="H87" i="59"/>
  <c r="G87" i="59"/>
  <c r="F87" i="59"/>
  <c r="E87" i="59"/>
  <c r="D87" i="59"/>
  <c r="C87" i="59"/>
  <c r="K87" i="59" s="1"/>
  <c r="J86" i="59"/>
  <c r="I86" i="59"/>
  <c r="H86" i="59"/>
  <c r="G86" i="59"/>
  <c r="F86" i="59"/>
  <c r="E86" i="59"/>
  <c r="D86" i="59"/>
  <c r="C86" i="59"/>
  <c r="K86" i="59" s="1"/>
  <c r="J85" i="59"/>
  <c r="I85" i="59"/>
  <c r="H85" i="59"/>
  <c r="G85" i="59"/>
  <c r="F85" i="59"/>
  <c r="E85" i="59"/>
  <c r="D85" i="59"/>
  <c r="C85" i="59"/>
  <c r="K85" i="59" s="1"/>
  <c r="J84" i="59"/>
  <c r="I84" i="59"/>
  <c r="H84" i="59"/>
  <c r="G84" i="59"/>
  <c r="F84" i="59"/>
  <c r="E84" i="59"/>
  <c r="D84" i="59"/>
  <c r="C84" i="59"/>
  <c r="K84" i="59" s="1"/>
  <c r="K94" i="59" s="1"/>
  <c r="J81" i="59"/>
  <c r="J94" i="59" s="1"/>
  <c r="I81" i="59"/>
  <c r="I94" i="59" s="1"/>
  <c r="H81" i="59"/>
  <c r="H94" i="59" s="1"/>
  <c r="G81" i="59"/>
  <c r="G94" i="59" s="1"/>
  <c r="F81" i="59"/>
  <c r="F94" i="59" s="1"/>
  <c r="E81" i="59"/>
  <c r="E94" i="59" s="1"/>
  <c r="D81" i="59"/>
  <c r="D94" i="59" s="1"/>
  <c r="C81" i="59"/>
  <c r="K80" i="59"/>
  <c r="K79" i="59"/>
  <c r="K78" i="59"/>
  <c r="K77" i="59"/>
  <c r="K76" i="59"/>
  <c r="K75" i="59"/>
  <c r="K74" i="59"/>
  <c r="K73" i="59"/>
  <c r="K72" i="59"/>
  <c r="K71" i="59"/>
  <c r="K81" i="59" s="1"/>
  <c r="H81" i="14"/>
  <c r="F81" i="14"/>
  <c r="E81" i="14"/>
  <c r="D81" i="14"/>
  <c r="J80" i="14"/>
  <c r="I80" i="14"/>
  <c r="H80" i="14"/>
  <c r="G80" i="14"/>
  <c r="F80" i="14"/>
  <c r="E80" i="14"/>
  <c r="D80" i="14"/>
  <c r="C80" i="14"/>
  <c r="K80" i="14" s="1"/>
  <c r="J79" i="14"/>
  <c r="I79" i="14"/>
  <c r="H79" i="14"/>
  <c r="G79" i="14"/>
  <c r="F79" i="14"/>
  <c r="E79" i="14"/>
  <c r="D79" i="14"/>
  <c r="C79" i="14"/>
  <c r="K79" i="14" s="1"/>
  <c r="J78" i="14"/>
  <c r="I78" i="14"/>
  <c r="H78" i="14"/>
  <c r="G78" i="14"/>
  <c r="F78" i="14"/>
  <c r="E78" i="14"/>
  <c r="D78" i="14"/>
  <c r="C78" i="14"/>
  <c r="K78" i="14" s="1"/>
  <c r="J77" i="14"/>
  <c r="I77" i="14"/>
  <c r="H77" i="14"/>
  <c r="G77" i="14"/>
  <c r="F77" i="14"/>
  <c r="E77" i="14"/>
  <c r="D77" i="14"/>
  <c r="C77" i="14"/>
  <c r="K77" i="14" s="1"/>
  <c r="J76" i="14"/>
  <c r="I76" i="14"/>
  <c r="H76" i="14"/>
  <c r="G76" i="14"/>
  <c r="F76" i="14"/>
  <c r="E76" i="14"/>
  <c r="D76" i="14"/>
  <c r="C76" i="14"/>
  <c r="K76" i="14" s="1"/>
  <c r="J75" i="14"/>
  <c r="I75" i="14"/>
  <c r="H75" i="14"/>
  <c r="G75" i="14"/>
  <c r="F75" i="14"/>
  <c r="E75" i="14"/>
  <c r="D75" i="14"/>
  <c r="C75" i="14"/>
  <c r="K75" i="14" s="1"/>
  <c r="J74" i="14"/>
  <c r="I74" i="14"/>
  <c r="H74" i="14"/>
  <c r="G74" i="14"/>
  <c r="F74" i="14"/>
  <c r="E74" i="14"/>
  <c r="D74" i="14"/>
  <c r="C74" i="14"/>
  <c r="K74" i="14" s="1"/>
  <c r="J73" i="14"/>
  <c r="I73" i="14"/>
  <c r="H73" i="14"/>
  <c r="G73" i="14"/>
  <c r="F73" i="14"/>
  <c r="E73" i="14"/>
  <c r="D73" i="14"/>
  <c r="C73" i="14"/>
  <c r="K73" i="14" s="1"/>
  <c r="J72" i="14"/>
  <c r="I72" i="14"/>
  <c r="H72" i="14"/>
  <c r="G72" i="14"/>
  <c r="F72" i="14"/>
  <c r="E72" i="14"/>
  <c r="D72" i="14"/>
  <c r="C72" i="14"/>
  <c r="K72" i="14" s="1"/>
  <c r="J71" i="14"/>
  <c r="I71" i="14"/>
  <c r="H71" i="14"/>
  <c r="G71" i="14"/>
  <c r="F71" i="14"/>
  <c r="E71" i="14"/>
  <c r="D71" i="14"/>
  <c r="C71" i="14"/>
  <c r="K71" i="14" s="1"/>
  <c r="J68" i="14"/>
  <c r="J81" i="14" s="1"/>
  <c r="I68" i="14"/>
  <c r="I81" i="14" s="1"/>
  <c r="H68" i="14"/>
  <c r="G68" i="14"/>
  <c r="G81" i="14" s="1"/>
  <c r="F68" i="14"/>
  <c r="E68" i="14"/>
  <c r="D68" i="14"/>
  <c r="C68" i="14"/>
  <c r="C81" i="14" s="1"/>
  <c r="K67" i="14"/>
  <c r="K66" i="14"/>
  <c r="K65" i="14"/>
  <c r="K64" i="14"/>
  <c r="K63" i="14"/>
  <c r="K62" i="14"/>
  <c r="K61" i="14"/>
  <c r="K60" i="14"/>
  <c r="K59" i="14"/>
  <c r="K58" i="14"/>
  <c r="K68" i="14" s="1"/>
  <c r="J55" i="14"/>
  <c r="I55" i="14"/>
  <c r="H55" i="14"/>
  <c r="G55" i="14"/>
  <c r="F55" i="14"/>
  <c r="E55" i="14"/>
  <c r="D55" i="14"/>
  <c r="C55" i="14"/>
  <c r="K54" i="14"/>
  <c r="K53" i="14"/>
  <c r="K52" i="14"/>
  <c r="K51" i="14"/>
  <c r="K50" i="14"/>
  <c r="K49" i="14"/>
  <c r="K48" i="14"/>
  <c r="K47" i="14"/>
  <c r="K46" i="14"/>
  <c r="K55" i="14" s="1"/>
  <c r="K45" i="14"/>
  <c r="J42" i="14"/>
  <c r="I42" i="14"/>
  <c r="H42" i="14"/>
  <c r="G42" i="14"/>
  <c r="F42" i="14"/>
  <c r="E42" i="14"/>
  <c r="D42" i="14"/>
  <c r="C42" i="14"/>
  <c r="K41" i="14"/>
  <c r="K40" i="14"/>
  <c r="K39" i="14"/>
  <c r="K38" i="14"/>
  <c r="K37" i="14"/>
  <c r="K36" i="14"/>
  <c r="K35" i="14"/>
  <c r="K34" i="14"/>
  <c r="K42" i="14" s="1"/>
  <c r="K33" i="14"/>
  <c r="K32" i="14"/>
  <c r="J29" i="14"/>
  <c r="I29" i="14"/>
  <c r="H29" i="14"/>
  <c r="G29" i="14"/>
  <c r="F29" i="14"/>
  <c r="E29" i="14"/>
  <c r="D29" i="14"/>
  <c r="C29" i="14"/>
  <c r="K28" i="14"/>
  <c r="K27" i="14"/>
  <c r="K26" i="14"/>
  <c r="K25" i="14"/>
  <c r="K24" i="14"/>
  <c r="K23" i="14"/>
  <c r="K22" i="14"/>
  <c r="K21" i="14"/>
  <c r="K20" i="14"/>
  <c r="K19" i="14"/>
  <c r="K29" i="14" s="1"/>
  <c r="J16" i="14"/>
  <c r="I16" i="14"/>
  <c r="H16" i="14"/>
  <c r="G16" i="14"/>
  <c r="F16" i="14"/>
  <c r="E16" i="14"/>
  <c r="D16" i="14"/>
  <c r="C16" i="14"/>
  <c r="K15" i="14"/>
  <c r="K14" i="14"/>
  <c r="K13" i="14"/>
  <c r="K12" i="14"/>
  <c r="K11" i="14"/>
  <c r="K10" i="14"/>
  <c r="K9" i="14"/>
  <c r="K8" i="14"/>
  <c r="K7" i="14"/>
  <c r="K6" i="14"/>
  <c r="K16" i="14" s="1"/>
  <c r="J123" i="47"/>
  <c r="I123" i="47"/>
  <c r="H123" i="47"/>
  <c r="G123" i="47"/>
  <c r="F123" i="47"/>
  <c r="E123" i="47"/>
  <c r="D123" i="47"/>
  <c r="C123" i="47"/>
  <c r="K123" i="47" s="1"/>
  <c r="J122" i="47"/>
  <c r="I122" i="47"/>
  <c r="H122" i="47"/>
  <c r="G122" i="47"/>
  <c r="F122" i="47"/>
  <c r="E122" i="47"/>
  <c r="D122" i="47"/>
  <c r="C122" i="47"/>
  <c r="K122" i="47" s="1"/>
  <c r="G121" i="47"/>
  <c r="F121" i="47"/>
  <c r="J120" i="47"/>
  <c r="I120" i="47"/>
  <c r="H120" i="47"/>
  <c r="G120" i="47"/>
  <c r="F120" i="47"/>
  <c r="E120" i="47"/>
  <c r="D120" i="47"/>
  <c r="C120" i="47"/>
  <c r="K120" i="47" s="1"/>
  <c r="J119" i="47"/>
  <c r="I119" i="47"/>
  <c r="H119" i="47"/>
  <c r="G119" i="47"/>
  <c r="F119" i="47"/>
  <c r="E119" i="47"/>
  <c r="D119" i="47"/>
  <c r="C119" i="47"/>
  <c r="K119" i="47" s="1"/>
  <c r="J118" i="47"/>
  <c r="I118" i="47"/>
  <c r="H118" i="47"/>
  <c r="G118" i="47"/>
  <c r="F118" i="47"/>
  <c r="E118" i="47"/>
  <c r="D118" i="47"/>
  <c r="C118" i="47"/>
  <c r="K118" i="47" s="1"/>
  <c r="J117" i="47"/>
  <c r="I117" i="47"/>
  <c r="H117" i="47"/>
  <c r="G117" i="47"/>
  <c r="F117" i="47"/>
  <c r="E117" i="47"/>
  <c r="D117" i="47"/>
  <c r="C117" i="47"/>
  <c r="K117" i="47" s="1"/>
  <c r="J116" i="47"/>
  <c r="I116" i="47"/>
  <c r="H116" i="47"/>
  <c r="G116" i="47"/>
  <c r="F116" i="47"/>
  <c r="E116" i="47"/>
  <c r="D116" i="47"/>
  <c r="C116" i="47"/>
  <c r="K116" i="47" s="1"/>
  <c r="J115" i="47"/>
  <c r="I115" i="47"/>
  <c r="H115" i="47"/>
  <c r="G115" i="47"/>
  <c r="F115" i="47"/>
  <c r="E115" i="47"/>
  <c r="D115" i="47"/>
  <c r="C115" i="47"/>
  <c r="K115" i="47" s="1"/>
  <c r="J114" i="47"/>
  <c r="I114" i="47"/>
  <c r="H114" i="47"/>
  <c r="G114" i="47"/>
  <c r="F114" i="47"/>
  <c r="E114" i="47"/>
  <c r="D114" i="47"/>
  <c r="C114" i="47"/>
  <c r="K114" i="47" s="1"/>
  <c r="J113" i="47"/>
  <c r="I113" i="47"/>
  <c r="H113" i="47"/>
  <c r="G113" i="47"/>
  <c r="F113" i="47"/>
  <c r="E113" i="47"/>
  <c r="D113" i="47"/>
  <c r="C113" i="47"/>
  <c r="K113" i="47" s="1"/>
  <c r="J112" i="47"/>
  <c r="I112" i="47"/>
  <c r="H112" i="47"/>
  <c r="G112" i="47"/>
  <c r="F112" i="47"/>
  <c r="E112" i="47"/>
  <c r="D112" i="47"/>
  <c r="C112" i="47"/>
  <c r="K112" i="47" s="1"/>
  <c r="J111" i="47"/>
  <c r="I111" i="47"/>
  <c r="H111" i="47"/>
  <c r="G111" i="47"/>
  <c r="F111" i="47"/>
  <c r="E111" i="47"/>
  <c r="D111" i="47"/>
  <c r="C111" i="47"/>
  <c r="K111" i="47" s="1"/>
  <c r="K121" i="47" s="1"/>
  <c r="K108" i="47"/>
  <c r="K107" i="47"/>
  <c r="J106" i="47"/>
  <c r="J121" i="47" s="1"/>
  <c r="I106" i="47"/>
  <c r="I121" i="47" s="1"/>
  <c r="H106" i="47"/>
  <c r="H121" i="47" s="1"/>
  <c r="G106" i="47"/>
  <c r="F106" i="47"/>
  <c r="E106" i="47"/>
  <c r="E121" i="47" s="1"/>
  <c r="D106" i="47"/>
  <c r="D121" i="47" s="1"/>
  <c r="C106" i="47"/>
  <c r="C121" i="47" s="1"/>
  <c r="K105" i="47"/>
  <c r="K104" i="47"/>
  <c r="K103" i="47"/>
  <c r="K102" i="47"/>
  <c r="K101" i="47"/>
  <c r="K100" i="47"/>
  <c r="K99" i="47"/>
  <c r="K98" i="47"/>
  <c r="K106" i="47" s="1"/>
  <c r="K97" i="47"/>
  <c r="K96" i="47"/>
  <c r="K93" i="47"/>
  <c r="K92" i="47"/>
  <c r="J91" i="47"/>
  <c r="I91" i="47"/>
  <c r="H91" i="47"/>
  <c r="G91" i="47"/>
  <c r="F91" i="47"/>
  <c r="E91" i="47"/>
  <c r="D91" i="47"/>
  <c r="C91" i="47"/>
  <c r="K90" i="47"/>
  <c r="K89" i="47"/>
  <c r="K88" i="47"/>
  <c r="K87" i="47"/>
  <c r="K86" i="47"/>
  <c r="K85" i="47"/>
  <c r="K84" i="47"/>
  <c r="K83" i="47"/>
  <c r="K82" i="47"/>
  <c r="K81" i="47"/>
  <c r="K91" i="47" s="1"/>
  <c r="K78" i="47"/>
  <c r="K77" i="47"/>
  <c r="J76" i="47"/>
  <c r="I76" i="47"/>
  <c r="H76" i="47"/>
  <c r="G76" i="47"/>
  <c r="F76" i="47"/>
  <c r="E76" i="47"/>
  <c r="D76" i="47"/>
  <c r="C76" i="47"/>
  <c r="K75" i="47"/>
  <c r="K74" i="47"/>
  <c r="K73" i="47"/>
  <c r="K72" i="47"/>
  <c r="K71" i="47"/>
  <c r="K70" i="47"/>
  <c r="K69" i="47"/>
  <c r="K68" i="47"/>
  <c r="K76" i="47" s="1"/>
  <c r="K67" i="47"/>
  <c r="K66" i="47"/>
  <c r="K63" i="47"/>
  <c r="K62" i="47"/>
  <c r="J61" i="47"/>
  <c r="I61" i="47"/>
  <c r="H61" i="47"/>
  <c r="G61" i="47"/>
  <c r="F61" i="47"/>
  <c r="E61" i="47"/>
  <c r="D61" i="47"/>
  <c r="C61" i="47"/>
  <c r="K60" i="47"/>
  <c r="K59" i="47"/>
  <c r="K58" i="47"/>
  <c r="K57" i="47"/>
  <c r="K56" i="47"/>
  <c r="K55" i="47"/>
  <c r="K54" i="47"/>
  <c r="K53" i="47"/>
  <c r="K52" i="47"/>
  <c r="K51" i="47"/>
  <c r="K61" i="47" s="1"/>
  <c r="K48" i="47"/>
  <c r="K47" i="47"/>
  <c r="J46" i="47"/>
  <c r="I46" i="47"/>
  <c r="H46" i="47"/>
  <c r="G46" i="47"/>
  <c r="F46" i="47"/>
  <c r="E46" i="47"/>
  <c r="D46" i="47"/>
  <c r="C46" i="47"/>
  <c r="K45" i="47"/>
  <c r="K44" i="47"/>
  <c r="K43" i="47"/>
  <c r="K42" i="47"/>
  <c r="K41" i="47"/>
  <c r="K40" i="47"/>
  <c r="K39" i="47"/>
  <c r="K38" i="47"/>
  <c r="K37" i="47"/>
  <c r="K36" i="47"/>
  <c r="K46" i="47" s="1"/>
  <c r="K33" i="47"/>
  <c r="K32" i="47"/>
  <c r="J31" i="47"/>
  <c r="I31" i="47"/>
  <c r="H31" i="47"/>
  <c r="G31" i="47"/>
  <c r="F31" i="47"/>
  <c r="E31" i="47"/>
  <c r="D31" i="47"/>
  <c r="C31" i="47"/>
  <c r="K30" i="47"/>
  <c r="K29" i="47"/>
  <c r="K28" i="47"/>
  <c r="K27" i="47"/>
  <c r="K26" i="47"/>
  <c r="K25" i="47"/>
  <c r="K24" i="47"/>
  <c r="K23" i="47"/>
  <c r="K22" i="47"/>
  <c r="K21" i="47"/>
  <c r="K31" i="47" s="1"/>
  <c r="K18" i="47"/>
  <c r="K17" i="47"/>
  <c r="J16" i="47"/>
  <c r="I16" i="47"/>
  <c r="H16" i="47"/>
  <c r="G16" i="47"/>
  <c r="F16" i="47"/>
  <c r="E16" i="47"/>
  <c r="D16" i="47"/>
  <c r="C16" i="47"/>
  <c r="K15" i="47"/>
  <c r="K14" i="47"/>
  <c r="K13" i="47"/>
  <c r="K12" i="47"/>
  <c r="K11" i="47"/>
  <c r="K10" i="47"/>
  <c r="K9" i="47"/>
  <c r="K8" i="47"/>
  <c r="K7" i="47"/>
  <c r="K6" i="47"/>
  <c r="K16" i="47" s="1"/>
  <c r="I4" i="8"/>
  <c r="I3" i="8"/>
  <c r="J68" i="59"/>
  <c r="I68" i="59"/>
  <c r="H68" i="59"/>
  <c r="G68" i="59"/>
  <c r="F68" i="59"/>
  <c r="E68" i="59"/>
  <c r="D68" i="59"/>
  <c r="C68" i="59"/>
  <c r="K67" i="59"/>
  <c r="K66" i="59"/>
  <c r="K65" i="59"/>
  <c r="K64" i="59"/>
  <c r="K63" i="59"/>
  <c r="K62" i="59"/>
  <c r="K61" i="59"/>
  <c r="K60" i="59"/>
  <c r="K59" i="59"/>
  <c r="K68" i="59" s="1"/>
  <c r="K58" i="59"/>
  <c r="J55" i="59"/>
  <c r="I55" i="59"/>
  <c r="H55" i="59"/>
  <c r="G55" i="59"/>
  <c r="F55" i="59"/>
  <c r="E55" i="59"/>
  <c r="D55" i="59"/>
  <c r="C55" i="59"/>
  <c r="K54" i="59"/>
  <c r="K53" i="59"/>
  <c r="K52" i="59"/>
  <c r="K51" i="59"/>
  <c r="K50" i="59"/>
  <c r="K49" i="59"/>
  <c r="K48" i="59"/>
  <c r="K47" i="59"/>
  <c r="K46" i="59"/>
  <c r="K55" i="59" s="1"/>
  <c r="K45" i="59"/>
  <c r="J42" i="59"/>
  <c r="I42" i="59"/>
  <c r="H42" i="59"/>
  <c r="G42" i="59"/>
  <c r="F42" i="59"/>
  <c r="E42" i="59"/>
  <c r="D42" i="59"/>
  <c r="C42" i="59"/>
  <c r="K41" i="59"/>
  <c r="K40" i="59"/>
  <c r="K39" i="59"/>
  <c r="K38" i="59"/>
  <c r="K37" i="59"/>
  <c r="K36" i="59"/>
  <c r="K35" i="59"/>
  <c r="K34" i="59"/>
  <c r="K33" i="59"/>
  <c r="K32" i="59"/>
  <c r="K42" i="59" s="1"/>
  <c r="J29" i="59"/>
  <c r="I29" i="59"/>
  <c r="H29" i="59"/>
  <c r="G29" i="59"/>
  <c r="F29" i="59"/>
  <c r="E29" i="59"/>
  <c r="D29" i="59"/>
  <c r="C29" i="59"/>
  <c r="K28" i="59"/>
  <c r="K27" i="59"/>
  <c r="K26" i="59"/>
  <c r="K25" i="59"/>
  <c r="K24" i="59"/>
  <c r="K23" i="59"/>
  <c r="K22" i="59"/>
  <c r="K21" i="59"/>
  <c r="K29" i="59" s="1"/>
  <c r="K20" i="59"/>
  <c r="K19" i="59"/>
  <c r="J16" i="59"/>
  <c r="I16" i="59"/>
  <c r="H16" i="59"/>
  <c r="G16" i="59"/>
  <c r="F16" i="59"/>
  <c r="E16" i="59"/>
  <c r="D16" i="59"/>
  <c r="C16" i="59"/>
  <c r="K15" i="59"/>
  <c r="K14" i="59"/>
  <c r="K13" i="59"/>
  <c r="K12" i="59"/>
  <c r="K11" i="59"/>
  <c r="K10" i="59"/>
  <c r="K9" i="59"/>
  <c r="K8" i="59"/>
  <c r="K7" i="59"/>
  <c r="K6" i="59"/>
  <c r="K16" i="59" s="1"/>
  <c r="D107" i="1"/>
  <c r="J106" i="1"/>
  <c r="I106" i="1"/>
  <c r="H106" i="1"/>
  <c r="G106" i="1"/>
  <c r="F106" i="1"/>
  <c r="E106" i="1"/>
  <c r="D106" i="1"/>
  <c r="C106" i="1"/>
  <c r="K106" i="1" s="1"/>
  <c r="J105" i="1"/>
  <c r="I105" i="1"/>
  <c r="H105" i="1"/>
  <c r="G105" i="1"/>
  <c r="F105" i="1"/>
  <c r="E105" i="1"/>
  <c r="D105" i="1"/>
  <c r="C105" i="1"/>
  <c r="K105" i="1" s="1"/>
  <c r="J104" i="1"/>
  <c r="I104" i="1"/>
  <c r="H104" i="1"/>
  <c r="G104" i="1"/>
  <c r="F104" i="1"/>
  <c r="E104" i="1"/>
  <c r="D104" i="1"/>
  <c r="C104" i="1"/>
  <c r="K104" i="1" s="1"/>
  <c r="J103" i="1"/>
  <c r="I103" i="1"/>
  <c r="H103" i="1"/>
  <c r="G103" i="1"/>
  <c r="F103" i="1"/>
  <c r="E103" i="1"/>
  <c r="D103" i="1"/>
  <c r="C103" i="1"/>
  <c r="K103" i="1" s="1"/>
  <c r="J102" i="1"/>
  <c r="I102" i="1"/>
  <c r="H102" i="1"/>
  <c r="G102" i="1"/>
  <c r="F102" i="1"/>
  <c r="E102" i="1"/>
  <c r="D102" i="1"/>
  <c r="C102" i="1"/>
  <c r="K102" i="1" s="1"/>
  <c r="J101" i="1"/>
  <c r="I101" i="1"/>
  <c r="H101" i="1"/>
  <c r="G101" i="1"/>
  <c r="F101" i="1"/>
  <c r="E101" i="1"/>
  <c r="D101" i="1"/>
  <c r="C101" i="1"/>
  <c r="K101" i="1" s="1"/>
  <c r="J100" i="1"/>
  <c r="I100" i="1"/>
  <c r="H100" i="1"/>
  <c r="G100" i="1"/>
  <c r="F100" i="1"/>
  <c r="E100" i="1"/>
  <c r="D100" i="1"/>
  <c r="C100" i="1"/>
  <c r="K100" i="1" s="1"/>
  <c r="J99" i="1"/>
  <c r="I99" i="1"/>
  <c r="H99" i="1"/>
  <c r="G99" i="1"/>
  <c r="F99" i="1"/>
  <c r="E99" i="1"/>
  <c r="D99" i="1"/>
  <c r="C99" i="1"/>
  <c r="K99" i="1" s="1"/>
  <c r="J98" i="1"/>
  <c r="I98" i="1"/>
  <c r="H98" i="1"/>
  <c r="G98" i="1"/>
  <c r="F98" i="1"/>
  <c r="E98" i="1"/>
  <c r="D98" i="1"/>
  <c r="C98" i="1"/>
  <c r="K98" i="1" s="1"/>
  <c r="J97" i="1"/>
  <c r="I97" i="1"/>
  <c r="H97" i="1"/>
  <c r="G97" i="1"/>
  <c r="F97" i="1"/>
  <c r="E97" i="1"/>
  <c r="D97" i="1"/>
  <c r="C97" i="1"/>
  <c r="K97" i="1" s="1"/>
  <c r="K107" i="1" s="1"/>
  <c r="J94" i="1"/>
  <c r="J107" i="1" s="1"/>
  <c r="I94" i="1"/>
  <c r="I107" i="1" s="1"/>
  <c r="H94" i="1"/>
  <c r="H107" i="1" s="1"/>
  <c r="G94" i="1"/>
  <c r="G107" i="1" s="1"/>
  <c r="F94" i="1"/>
  <c r="F107" i="1" s="1"/>
  <c r="E94" i="1"/>
  <c r="E107" i="1" s="1"/>
  <c r="D94" i="1"/>
  <c r="C94" i="1"/>
  <c r="C107" i="1" s="1"/>
  <c r="K93" i="1"/>
  <c r="K92" i="1"/>
  <c r="K91" i="1"/>
  <c r="K90" i="1"/>
  <c r="K89" i="1"/>
  <c r="K88" i="1"/>
  <c r="K87" i="1"/>
  <c r="K86" i="1"/>
  <c r="K85" i="1"/>
  <c r="K84" i="1"/>
  <c r="K94" i="1" s="1"/>
  <c r="J81" i="1"/>
  <c r="I81" i="1"/>
  <c r="H81" i="1"/>
  <c r="G81" i="1"/>
  <c r="F81" i="1"/>
  <c r="E81" i="1"/>
  <c r="D81" i="1"/>
  <c r="C81" i="1"/>
  <c r="K80" i="1"/>
  <c r="K79" i="1"/>
  <c r="K78" i="1"/>
  <c r="K77" i="1"/>
  <c r="K76" i="1"/>
  <c r="K75" i="1"/>
  <c r="K74" i="1"/>
  <c r="K73" i="1"/>
  <c r="K81" i="1" s="1"/>
  <c r="K72" i="1"/>
  <c r="K71" i="1"/>
  <c r="J68" i="1"/>
  <c r="I68" i="1"/>
  <c r="H68" i="1"/>
  <c r="G68" i="1"/>
  <c r="F68" i="1"/>
  <c r="E68" i="1"/>
  <c r="D68" i="1"/>
  <c r="C68" i="1"/>
  <c r="K67" i="1"/>
  <c r="K66" i="1"/>
  <c r="K65" i="1"/>
  <c r="K64" i="1"/>
  <c r="K63" i="1"/>
  <c r="K62" i="1"/>
  <c r="K61" i="1"/>
  <c r="K60" i="1"/>
  <c r="K59" i="1"/>
  <c r="K58" i="1"/>
  <c r="K68" i="1" s="1"/>
  <c r="J55" i="1"/>
  <c r="I55" i="1"/>
  <c r="H55" i="1"/>
  <c r="G55" i="1"/>
  <c r="F55" i="1"/>
  <c r="E55" i="1"/>
  <c r="D55" i="1"/>
  <c r="C55" i="1"/>
  <c r="K54" i="1"/>
  <c r="K53" i="1"/>
  <c r="K52" i="1"/>
  <c r="K51" i="1"/>
  <c r="K50" i="1"/>
  <c r="K49" i="1"/>
  <c r="K48" i="1"/>
  <c r="K47" i="1"/>
  <c r="K46" i="1"/>
  <c r="K45" i="1"/>
  <c r="K55" i="1" s="1"/>
  <c r="J42" i="1"/>
  <c r="I42" i="1"/>
  <c r="H42" i="1"/>
  <c r="G42" i="1"/>
  <c r="F42" i="1"/>
  <c r="E42" i="1"/>
  <c r="D42" i="1"/>
  <c r="C42" i="1"/>
  <c r="K41" i="1"/>
  <c r="K40" i="1"/>
  <c r="K39" i="1"/>
  <c r="K38" i="1"/>
  <c r="K37" i="1"/>
  <c r="K36" i="1"/>
  <c r="K35" i="1"/>
  <c r="K34" i="1"/>
  <c r="K33" i="1"/>
  <c r="K32" i="1"/>
  <c r="K42" i="1" s="1"/>
  <c r="J29" i="1"/>
  <c r="I29" i="1"/>
  <c r="H29" i="1"/>
  <c r="G29" i="1"/>
  <c r="F29" i="1"/>
  <c r="E29" i="1"/>
  <c r="D29" i="1"/>
  <c r="C29" i="1"/>
  <c r="K28" i="1"/>
  <c r="K27" i="1"/>
  <c r="K26" i="1"/>
  <c r="K25" i="1"/>
  <c r="K24" i="1"/>
  <c r="K23" i="1"/>
  <c r="K22" i="1"/>
  <c r="K21" i="1"/>
  <c r="K20" i="1"/>
  <c r="K19" i="1"/>
  <c r="K29" i="1" s="1"/>
  <c r="J16" i="1"/>
  <c r="I16" i="1"/>
  <c r="H16" i="1"/>
  <c r="G16" i="1"/>
  <c r="F16" i="1"/>
  <c r="E16" i="1"/>
  <c r="D16" i="1"/>
  <c r="C16" i="1"/>
  <c r="K15" i="1"/>
  <c r="K14" i="1"/>
  <c r="K13" i="1"/>
  <c r="K12" i="1"/>
  <c r="K11" i="1"/>
  <c r="K10" i="1"/>
  <c r="K9" i="1"/>
  <c r="K8" i="1"/>
  <c r="K16" i="1" s="1"/>
  <c r="K7" i="1"/>
  <c r="K6" i="1"/>
  <c r="H121" i="17" l="1"/>
  <c r="F117" i="17"/>
  <c r="K120" i="17"/>
  <c r="K122" i="17"/>
  <c r="K123" i="17"/>
  <c r="K118" i="17"/>
  <c r="K111" i="17"/>
  <c r="K112" i="17"/>
  <c r="K113" i="17"/>
  <c r="K114" i="17"/>
  <c r="K115" i="17"/>
  <c r="K116" i="17"/>
  <c r="K119" i="17"/>
  <c r="E117" i="17"/>
  <c r="K117" i="17" s="1"/>
  <c r="K81" i="14"/>
  <c r="K121" i="17" l="1"/>
  <c r="C7" i="38" l="1"/>
  <c r="B7" i="38"/>
  <c r="D6" i="40" l="1"/>
  <c r="D7" i="40"/>
  <c r="D8" i="40"/>
  <c r="D9" i="40"/>
  <c r="D5" i="40"/>
  <c r="K3" i="40" l="1"/>
  <c r="J3" i="40"/>
  <c r="J5" i="40" l="1"/>
  <c r="E5" i="61" l="1"/>
  <c r="E6" i="61"/>
  <c r="E7" i="61"/>
  <c r="E8" i="61"/>
  <c r="E9" i="61"/>
  <c r="B15" i="28"/>
  <c r="C15" i="28" s="1"/>
</calcChain>
</file>

<file path=xl/comments1.xml><?xml version="1.0" encoding="utf-8"?>
<comments xmlns="http://schemas.openxmlformats.org/spreadsheetml/2006/main">
  <authors>
    <author>Dušan Hrstka</author>
  </authors>
  <commentList>
    <comment ref="B4" authorId="0" shapeId="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<sst xmlns="http://schemas.openxmlformats.org/spreadsheetml/2006/main" count="2340" uniqueCount="726">
  <si>
    <t>Bakalářské studium</t>
  </si>
  <si>
    <t>Navazující magisterské studium</t>
  </si>
  <si>
    <t>Magisterské studium</t>
  </si>
  <si>
    <t>Doktorské studium</t>
  </si>
  <si>
    <t>CELKEM</t>
  </si>
  <si>
    <t>přírodní vědy a nauky</t>
  </si>
  <si>
    <t>21-39</t>
  </si>
  <si>
    <t>51-53</t>
  </si>
  <si>
    <t>11-18</t>
  </si>
  <si>
    <t>KKOV</t>
  </si>
  <si>
    <t>Skupiny akreditovaných studijních programů</t>
  </si>
  <si>
    <t>technické vědy a nauky</t>
  </si>
  <si>
    <t>zeměděl.-les. a veter. vědy a nauky</t>
  </si>
  <si>
    <t>zdravot., lékař. a farm. vědy a nauky</t>
  </si>
  <si>
    <t>společenské vědy, nauky a služby</t>
  </si>
  <si>
    <t>ekonomie</t>
  </si>
  <si>
    <t>právo, právní a veřejnosprávní činnost</t>
  </si>
  <si>
    <t>pedagogika, učitelství a sociál. péče</t>
  </si>
  <si>
    <t>obory z oblasti psychologie</t>
  </si>
  <si>
    <t>vědy a nauky o kultuře a umění</t>
  </si>
  <si>
    <t>61,67,71-73</t>
  </si>
  <si>
    <t>P</t>
  </si>
  <si>
    <t>K/D</t>
  </si>
  <si>
    <t>Partnerské organizace</t>
  </si>
  <si>
    <t>Přidružené organizace</t>
  </si>
  <si>
    <t>Počátek realizace programu</t>
  </si>
  <si>
    <t>Popis organizace studia, včetně příjímání studentů a ukončení</t>
  </si>
  <si>
    <t>Název programu 1</t>
  </si>
  <si>
    <t>Název programu 2</t>
  </si>
  <si>
    <t>Druh programu (Joint/Double/Multiple Degree)</t>
  </si>
  <si>
    <t>Typ programu (bakalářský, navazující magisterský, magisterský, doktorský)</t>
  </si>
  <si>
    <t>Délka studia (semestry)</t>
  </si>
  <si>
    <t>Název studijního programu 1</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</si>
  <si>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</si>
  <si>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</si>
  <si>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</si>
  <si>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</si>
  <si>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</si>
  <si>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</si>
  <si>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</si>
  <si>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</si>
  <si>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</si>
  <si>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</si>
  <si>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</si>
  <si>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</si>
  <si>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</si>
  <si>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</si>
  <si>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</si>
  <si>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</si>
  <si>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</si>
  <si>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</si>
  <si>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</si>
  <si>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</si>
  <si>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</si>
  <si>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</si>
  <si>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</si>
  <si>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</si>
  <si>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</si>
  <si>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</si>
  <si>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</si>
  <si>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</si>
  <si>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</si>
  <si>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</si>
  <si>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</si>
  <si>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</si>
  <si>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</si>
  <si>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Ostatní</t>
  </si>
  <si>
    <t>Z toho Marie-Curie Actions</t>
  </si>
  <si>
    <t>Skupina KKOV</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</si>
  <si>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</si>
  <si>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</si>
  <si>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</si>
  <si>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</si>
  <si>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</si>
  <si>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</si>
  <si>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</si>
  <si>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</si>
  <si>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</si>
  <si>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</si>
  <si>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</si>
  <si>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</si>
  <si>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</si>
  <si>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Ostatní země</t>
  </si>
  <si>
    <t xml:space="preserve">Vědečtí, výzkumní a vývojoví pracovníci podílející se na pedagog. činnosti </t>
  </si>
  <si>
    <t>Naplňování stanovených cílů/indikátorů</t>
  </si>
  <si>
    <t>Výchozí stav</t>
  </si>
  <si>
    <t>CELKEM profesoři</t>
  </si>
  <si>
    <t>CELKEM docenti</t>
  </si>
  <si>
    <t xml:space="preserve">Země </t>
  </si>
  <si>
    <t>Celkem</t>
  </si>
  <si>
    <t>Celkem žen</t>
  </si>
  <si>
    <t xml:space="preserve">Počet odebíraných titulů periodik:
                - fyzicky
</t>
  </si>
  <si>
    <t>Číslo a název tabulky</t>
  </si>
  <si>
    <t>Popis metodiky</t>
  </si>
  <si>
    <t>Počet aktivních studií k 31. 12.</t>
  </si>
  <si>
    <t xml:space="preserve">Z toho počet žen celkem </t>
  </si>
  <si>
    <t>Z toho počet cizinců celkem</t>
  </si>
  <si>
    <t>Počet přijetí</t>
  </si>
  <si>
    <t>Počet zápisů ke studiu</t>
  </si>
  <si>
    <t>Počty žen na ostatních pracovištích</t>
  </si>
  <si>
    <t>Jakým způsobem jsou realizovány výměny studentů?</t>
  </si>
  <si>
    <t>Jakým způsobem je vydáván diplom a dodatek k diplomu?</t>
  </si>
  <si>
    <t>CELKEM zaměstnanci</t>
  </si>
  <si>
    <t>Ubytovací a stravovací služby vysoké školy. VŠ vykáže počet podaných žádostí o ubytování nebo počet rezervací konkrétního lůžka, a to na základě vlastní zavedené praxe.</t>
  </si>
  <si>
    <t>Ostatní pracoviště celkem</t>
  </si>
  <si>
    <t>V ČR</t>
  </si>
  <si>
    <t>V zahraničí</t>
  </si>
  <si>
    <t>Investiční</t>
  </si>
  <si>
    <t>Neinvestiční</t>
  </si>
  <si>
    <t>0,31–0,5</t>
  </si>
  <si>
    <t>0,51–0,7</t>
  </si>
  <si>
    <t>Fakulta celkem</t>
  </si>
  <si>
    <t>X</t>
  </si>
  <si>
    <t>VŠ CELKEM</t>
  </si>
  <si>
    <t>Počet studijních programů</t>
  </si>
  <si>
    <t>CELKEM za zemi</t>
  </si>
  <si>
    <t xml:space="preserve">     z toho ženy</t>
  </si>
  <si>
    <t xml:space="preserve">Doktorské studium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</si>
  <si>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</si>
  <si>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</si>
  <si>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</si>
  <si>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</si>
  <si>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H2020/ 7. rámcový program EK</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</si>
  <si>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</si>
  <si>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</si>
  <si>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</si>
  <si>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CELKEM akademičtí pracovníci</t>
  </si>
  <si>
    <t>z toho ženy</t>
  </si>
  <si>
    <t>Patentové přihlášky podané</t>
  </si>
  <si>
    <t>Zapsané užitné vzory</t>
  </si>
  <si>
    <t xml:space="preserve">Studenti – samoplátci (počty v jednotlivých skupinách KKOV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</si>
  <si>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</si>
  <si>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 xml:space="preserve">Studenti v akreditovaných studijních programech (počty v jednotlivých skupinách KKOV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</si>
  <si>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Absolventi akreditovaných studijních programů, podle fakult, případně jiných součástí uskutečňujících akreditovaný studijní program nebo jeho část (počty v jednotlivých skupinách KKOV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</si>
  <si>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t>Z toho kmenoví zaměstnanci dané VŠ</t>
  </si>
  <si>
    <t>od 16 do 100 hod</t>
  </si>
  <si>
    <t>více než 100 hod</t>
  </si>
  <si>
    <t xml:space="preserve">Konference (spolu)pořádané vysokou školou (počet konferencí konaných v daném roce).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</si>
  <si>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Počet osob podílejících se na praxi</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</si>
  <si>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</si>
  <si>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</si>
  <si>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</si>
  <si>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</si>
  <si>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</si>
  <si>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</si>
  <si>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</si>
  <si>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</si>
  <si>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</si>
  <si>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</si>
  <si>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</si>
  <si>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</si>
  <si>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</si>
  <si>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</si>
  <si>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</si>
  <si>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</si>
  <si>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</si>
  <si>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</si>
  <si>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</si>
  <si>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</si>
  <si>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</si>
  <si>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</si>
  <si>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</si>
  <si>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</si>
  <si>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</si>
  <si>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</si>
  <si>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</si>
  <si>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</si>
  <si>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</si>
  <si>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</si>
  <si>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</si>
  <si>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</si>
  <si>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</si>
  <si>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</si>
  <si>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</si>
  <si>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</si>
  <si>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</si>
  <si>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</si>
  <si>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</si>
  <si>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Curaçao</t>
  </si>
  <si>
    <t>Čadská republika</t>
  </si>
  <si>
    <t>Černá Hora</t>
  </si>
  <si>
    <t>Čínská lidová republika</t>
  </si>
  <si>
    <t>Dánské království</t>
  </si>
  <si>
    <t>Demokratická republika Kongo</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</si>
  <si>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</si>
  <si>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</si>
  <si>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</si>
  <si>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</si>
  <si>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</si>
  <si>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</si>
  <si>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</si>
  <si>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</si>
  <si>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</si>
  <si>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Falklandské ostrovy</t>
  </si>
  <si>
    <t>Fidžijská republika</t>
  </si>
  <si>
    <t>Filipínská republika</t>
  </si>
  <si>
    <t>Finská republika</t>
  </si>
  <si>
    <t>Francouzská republika</t>
  </si>
  <si>
    <t>Region Francouzská Guyana</t>
  </si>
  <si>
    <t>Teritorium Francouzská jižní a antarktická území</t>
  </si>
  <si>
    <t>Francouzská Polynésie</t>
  </si>
  <si>
    <t>Gabonská republika</t>
  </si>
  <si>
    <t>Gambijská republika</t>
  </si>
  <si>
    <t>Ghanská republika</t>
  </si>
  <si>
    <t>Gibraltar</t>
  </si>
  <si>
    <t>Grenadský stát</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</si>
  <si>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</si>
  <si>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</si>
  <si>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</si>
  <si>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</si>
  <si>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</si>
  <si>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</si>
  <si>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</si>
  <si>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</si>
  <si>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</si>
  <si>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</si>
  <si>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</si>
  <si>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</si>
  <si>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</si>
  <si>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</si>
  <si>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</si>
  <si>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</si>
  <si>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</si>
  <si>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</si>
  <si>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</si>
  <si>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</si>
  <si>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</si>
  <si>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</si>
  <si>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</si>
  <si>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</si>
  <si>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</si>
  <si>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</si>
  <si>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</si>
  <si>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</si>
  <si>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</si>
  <si>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</si>
  <si>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</si>
  <si>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</si>
  <si>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</si>
  <si>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</si>
  <si>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</si>
  <si>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</si>
  <si>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</si>
  <si>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</si>
  <si>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</si>
  <si>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</si>
  <si>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</si>
  <si>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</si>
  <si>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</si>
  <si>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</si>
  <si>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</si>
  <si>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</si>
  <si>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</si>
  <si>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</si>
  <si>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</si>
  <si>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</si>
  <si>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</si>
  <si>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</si>
  <si>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</si>
  <si>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</si>
  <si>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</si>
  <si>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</si>
  <si>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</si>
  <si>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</si>
  <si>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</si>
  <si>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</si>
  <si>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</si>
  <si>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</si>
  <si>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</si>
  <si>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</si>
  <si>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Bývalá jugoslávská republika Makedonie</t>
  </si>
  <si>
    <t>Malajsie</t>
  </si>
  <si>
    <t>Malawiská republika</t>
  </si>
  <si>
    <t>Maledivská republika</t>
  </si>
  <si>
    <t>Republika Mali</t>
  </si>
  <si>
    <t>Maltská republika</t>
  </si>
  <si>
    <t>Ostrov Man</t>
  </si>
  <si>
    <t>Marocké království</t>
  </si>
  <si>
    <t>Republika Marshallovy ostrovy</t>
  </si>
  <si>
    <t>Region Martinik</t>
  </si>
  <si>
    <t>Mauricijská republika</t>
  </si>
  <si>
    <t>Mauritánská islámská republika</t>
  </si>
  <si>
    <t>Departementní společenství Mayotte</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</si>
  <si>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</si>
  <si>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</si>
  <si>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</si>
  <si>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</si>
  <si>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</si>
  <si>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</si>
  <si>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</si>
  <si>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</si>
  <si>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</si>
  <si>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</si>
  <si>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</si>
  <si>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</si>
  <si>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</si>
  <si>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</si>
  <si>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</si>
  <si>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</si>
  <si>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</si>
  <si>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</si>
  <si>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</si>
  <si>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</si>
  <si>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</si>
  <si>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</si>
  <si>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</si>
  <si>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</si>
  <si>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</si>
  <si>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</si>
  <si>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</si>
  <si>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</si>
  <si>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</si>
  <si>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</si>
  <si>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</si>
  <si>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</si>
  <si>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</si>
  <si>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</si>
  <si>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</si>
  <si>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</si>
  <si>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</si>
  <si>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</si>
  <si>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</si>
  <si>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</si>
  <si>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</si>
  <si>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</si>
  <si>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</si>
  <si>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</si>
  <si>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</si>
  <si>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</si>
  <si>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</si>
  <si>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</si>
  <si>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</si>
  <si>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</si>
  <si>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</si>
  <si>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</si>
  <si>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</si>
  <si>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</si>
  <si>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</si>
  <si>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</si>
  <si>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</si>
  <si>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</si>
  <si>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</si>
  <si>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</si>
  <si>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</si>
  <si>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</si>
  <si>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</si>
  <si>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</si>
  <si>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</si>
  <si>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</si>
  <si>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</si>
  <si>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</si>
  <si>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</si>
  <si>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</si>
  <si>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</si>
  <si>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</si>
  <si>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</si>
  <si>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</si>
  <si>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</si>
  <si>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</si>
  <si>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</si>
  <si>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</si>
  <si>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</si>
  <si>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</si>
  <si>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</si>
  <si>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</si>
  <si>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</si>
  <si>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</si>
  <si>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</si>
  <si>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</si>
  <si>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</si>
  <si>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</si>
  <si>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</si>
  <si>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</si>
  <si>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</si>
  <si>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</si>
  <si>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</si>
  <si>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</si>
  <si>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</si>
  <si>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</si>
  <si>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</si>
  <si>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</si>
  <si>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</si>
  <si>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</si>
  <si>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</si>
  <si>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</si>
  <si>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</si>
  <si>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</si>
  <si>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</si>
  <si>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</si>
  <si>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</si>
  <si>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3.1: </t>
    </r>
    <r>
      <rPr>
        <b/>
        <sz val="14"/>
        <color theme="0"/>
        <rFont val="Calibri"/>
        <family val="2"/>
        <charset val="238"/>
      </rPr>
      <t>Studenti v akreditovaných studijních programech (počty studií)</t>
    </r>
  </si>
  <si>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</si>
  <si>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t xml:space="preserve">Tab. 3.4: Stipendia studentům podle účelu stipendia (počty fyzických osob) </t>
  </si>
  <si>
    <t>Počet CELKEM</t>
  </si>
  <si>
    <t>Příjmy CELKEM</t>
  </si>
  <si>
    <t>Licenční smlouvy nově uzavřené</t>
  </si>
  <si>
    <t>Licenční smlouvy platné k 31. 12.</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</si>
  <si>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</si>
  <si>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</si>
  <si>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</si>
  <si>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</si>
  <si>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</si>
  <si>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</si>
  <si>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2.3</t>
  </si>
  <si>
    <r>
      <rPr>
        <b/>
        <sz val="12"/>
        <color indexed="9"/>
        <rFont val="Calibri"/>
        <family val="2"/>
        <charset val="238"/>
      </rPr>
      <t xml:space="preserve">Tab. 12.2 </t>
    </r>
    <r>
      <rPr>
        <b/>
        <sz val="14"/>
        <color indexed="9"/>
        <rFont val="Calibri"/>
        <family val="2"/>
        <charset val="238"/>
      </rPr>
      <t>Vysokoškolské knihovny</t>
    </r>
  </si>
  <si>
    <r>
      <rPr>
        <b/>
        <sz val="12"/>
        <color indexed="9"/>
        <rFont val="Calibri"/>
        <family val="2"/>
        <charset val="238"/>
      </rPr>
      <t xml:space="preserve">Tab. 12.1: </t>
    </r>
    <r>
      <rPr>
        <b/>
        <sz val="14"/>
        <color indexed="9"/>
        <rFont val="Calibri"/>
        <family val="2"/>
        <charset val="238"/>
      </rPr>
      <t>Ubytování, stravování</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</si>
  <si>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</si>
  <si>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</si>
  <si>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</si>
  <si>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</si>
  <si>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</si>
  <si>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kurzů) </t>
  </si>
  <si>
    <t xml:space="preserve">Tab. 2.7: Kurzy celoživotního vzdělávání (CŽV) na vysoké škole (počty účastníků) </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</si>
  <si>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</si>
  <si>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</si>
  <si>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</si>
  <si>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</si>
  <si>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</si>
  <si>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</si>
  <si>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</si>
  <si>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</si>
  <si>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</si>
  <si>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</si>
  <si>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</si>
  <si>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</si>
  <si>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Akreditované studijní programy uskutečňované společně s vyšší odbornou školou (název studijního programu, vč. skupiny KKOV,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</si>
  <si>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kurzů celoživotního vzdělávání (CŽV) na vysoké škole v dělení dle délky trvání kurzu (v hodinách), jejich zaměření a skupiny studijních programů KKOV. </t>
  </si>
  <si>
    <t xml:space="preserve">Počet účastníků kurzů celoživotního vzdělávání (CŽV) na vysoké škole v dělení dle délky trvání kurzu (v hodinách), jejich zaměření a skupiny studijních programů KKOV. </t>
  </si>
  <si>
    <t>Nizozemské Antily</t>
  </si>
  <si>
    <t>Srbsko a Černá Hora</t>
  </si>
  <si>
    <t>Palestina</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</si>
  <si>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</si>
  <si>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</si>
  <si>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</si>
  <si>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</si>
  <si>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</si>
  <si>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</si>
  <si>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</si>
  <si>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Ředitel ústavu, vysokoškolského zemědělského nebo lesního statku</t>
  </si>
  <si>
    <t>Vedoucí katedry/institutu/výzkumného pracoviště</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</si>
  <si>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</si>
  <si>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</si>
  <si>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</si>
  <si>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</si>
  <si>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</si>
  <si>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0,71–1</t>
  </si>
  <si>
    <t>více než 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</si>
  <si>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</si>
  <si>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</si>
  <si>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</si>
  <si>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</si>
  <si>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CELEKM</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</si>
  <si>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</si>
  <si>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</si>
  <si>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Akreditované studijní programy (počty v jednotlivých skupinách KKOV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</si>
  <si>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skupinách KKOV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</si>
  <si>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</si>
  <si>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</si>
  <si>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 xml:space="preserve">Vedoucí pracovníci s uvedením počtu žen (dle orgánů vysoké školy/fakulty). Vykazují se počty fyzických osob k 31. 12. Uvádí se počty fyzických osob na úrovni vysoké školy (vše, co nespadá pod fakulty, např. rektor, správní rada) a na úrovni jednotlivých fakult (např. děkan, vedoucí katedry). V případě akademického senátu, vědecké, umělecké, akademické a správní rady se vykazují údaje za jejich členy. Do posledního sloupce před celkovým součtem se uvádí počet vedoucích pracovníků uvedených organizačních jednotek (katedra, institut, výzkumné pracoviště) či obdobných útvarů (podobné významem, funkcí, úrovní v organizační struktuře apod.). </t>
  </si>
  <si>
    <t>CELKEM***</t>
  </si>
  <si>
    <t xml:space="preserve">Pozn.: * = Jelikož jsou vykazovány fyzické osoby, které se mohou účastnit i více kurzů není údaj celkem součtem předcházejících řádků či sloupců, ale odráží stav reálného celkového počtu účastníků kurzů. </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</si>
  <si>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</si>
  <si>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</si>
  <si>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</si>
  <si>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</si>
  <si>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</si>
  <si>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</si>
  <si>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</si>
  <si>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</si>
  <si>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t>Tab. 8.3: Studijní obory/programy, které mají ve své obsahové náplni povinné absolvování odborné praxe po dobu alespoň 1 měsíce (počty)</t>
  </si>
  <si>
    <t>Tab. 6.1: Akademičtí a vědečtí pracovníci a ostatní zaměstnanci celkem (průměrné přepočtené počty)</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</si>
  <si>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2018). Údaje se vykazují za kalendářní rok, s rozlišením na ČR a zahraničí (s výjimkou spin-off/start-up podniků, viz tabulka). Dále vysoká škola uvede příjmy za rok 2018 z licenčních smluv, ze smluvního výzkumu, z vzdělávacích kurzů pro zaměstnance subjektů aplikační sféry a z poskytnutých konzultací a poradenství. Soukromé vysoké školy uvedou příjmy dle svého uvážení. </t>
  </si>
  <si>
    <t xml:space="preserve">Tab. 12.3: Institucionální plán vysoké školy v roce 2018 (pouze veřejné vysoké školy) </t>
  </si>
  <si>
    <t>Institucionální plán vysoké školy, jeho zhodnocení a naplňování stanovených cílů v souladu s Vyhlášením institucionálních programů pro veřejné vysoké školy pro rok 2018 (pouze pro veřejné vysoké školy, podle tabulky).</t>
  </si>
  <si>
    <t>Profesoři jmenovaní v roce 2018</t>
  </si>
  <si>
    <t>Docenti jmenovaní v roce 2018</t>
  </si>
  <si>
    <t>Počet podaných žádostí/rezervací o ubytování k 31/12/2018</t>
  </si>
  <si>
    <t>Počet kladně vyřízených žádostí/rezervací o ubytování k 31/12/2018</t>
  </si>
  <si>
    <t>Počet lůžkodnů v roce 2018</t>
  </si>
  <si>
    <t>Počet hlavních jídel vydaných v roce 2018 studentům</t>
  </si>
  <si>
    <t>Počet hlavních jídel vydaných v roce 2018 ostatním strávníkům</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</si>
  <si>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</si>
  <si>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Akreditované studijní programy uskutečňované společně s jinou vysokou školou či s veřejnou výzkumnou institucí (např. AV ČR) se sídlem v ČR (název studijního programu,vč. skupiny KKOV,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</si>
  <si>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Podíl neúspěšných studií v prvním roce studia. Řazeno dle fakult a případně jiných součástí uskutečňujících akreditovaný studijní program nebo jeho část. Ukazatel vychází z podílu velikosti kohorty studií započatých v kalendářním roce n=2017 (X) a součtu neúspěšných studií této kohorty v kalendářním roce n=2017 a kalendářním roce n+1=2018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</si>
  <si>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</si>
  <si>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Zájem o studium na vysoké škole (počet přihlášek do bakalářských, magisterských, navazujících magisterských a doktorských studijních programů podle fakult, případně jiných součástí uskutečňujících akreditovaný studijní program nebo jeho část a podle skupin KKOV,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t>
    </r>
    <r>
      <rPr>
        <b/>
        <sz val="11"/>
        <rFont val="Calibri"/>
        <family val="2"/>
        <charset val="238"/>
        <scheme val="minor"/>
      </rPr>
      <t>Celkový údaj za fakultu tak není součtem údajů ze skupin studijních programů na této fakultě</t>
    </r>
    <r>
      <rPr>
        <sz val="11"/>
        <rFont val="Calibri"/>
        <family val="2"/>
        <charset val="238"/>
        <scheme val="minor"/>
      </rPr>
      <t xml:space="preserve">. Totéž platí i pro fakulty a celkový údaj za VŠ, kdy jeden uchazeč může být vykázán za více fakult či součástí VŠ. </t>
    </r>
    <r>
      <rPr>
        <b/>
        <sz val="11"/>
        <rFont val="Calibri"/>
        <family val="2"/>
        <charset val="238"/>
        <scheme val="minor"/>
      </rPr>
      <t>Údaje za VŠ celkem nejsou součtem údajů z fakult, ale odráží reálný stav zájmu o danou VŠ!</t>
    </r>
    <r>
      <rPr>
        <sz val="11"/>
        <rFont val="Calibri"/>
        <family val="2"/>
        <charset val="238"/>
        <scheme val="minor"/>
      </rPr>
      <t xml:space="preserve"> Rozhodným obdobím je kalendářní rok zápisu do studia (2018), tj. přihlášky ke studiu a přijatí/zapsaní studenti vztahující se k zápisům ke studiu proběhlým v roce 2018. 
Vyhláška č. 277/2017 Sb. o předávání statistických údajů vysokými školami - k dispozici na tomto odkazu: http://www.msmt.cz/vzdelavani/vysoke-skolstvi/legislativa</t>
    </r>
  </si>
  <si>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r>
      <rPr>
        <b/>
        <sz val="11"/>
        <rFont val="Calibri"/>
        <family val="2"/>
        <charset val="238"/>
        <scheme val="minor"/>
      </rPr>
      <t xml:space="preserve">Celkové hodnoty na řádku "VŠ CELKEM" musí být totožné s hodnotami na řádku "VŠ CELKEM" z tabulky 6.2.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</si>
  <si>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</si>
  <si>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r>
      <t xml:space="preserve">Mobilita studentů,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</si>
  <si>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 - Žádáme vysoké školy, aby byl při rozšiřování tabulek  (doplňováním dalších fakult) zachovány přednastavené vzorce (jejich smysl), jsou-li v příslušné tabulce obsažené (týká se zejména součtů za fakulty). </t>
  </si>
  <si>
    <t xml:space="preserve">              z toho fyzických jednotek</t>
  </si>
  <si>
    <t xml:space="preserve">              z toho e-knih v trvalém nákupu</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</si>
  <si>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</si>
  <si>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</si>
  <si>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</si>
  <si>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</si>
  <si>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</si>
  <si>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</si>
  <si>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8.4</t>
    </r>
    <r>
      <rPr>
        <b/>
        <sz val="14"/>
        <color theme="0"/>
        <rFont val="Calibri"/>
        <family val="2"/>
        <charset val="238"/>
      </rPr>
      <t xml:space="preserve">: Transfer znalostí a výsledků výzkumu do praxe </t>
    </r>
  </si>
  <si>
    <t>Vysoká škola uvede počet a podíl absolventů, kteří v rámci svého úspěšně ukončeného studia absolvovali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Podíly absolventů se vztahují k absolvovaným studiím, nikoliv k fyzickým osobám (jedna osoba mohla absolvovat více studií). Zahrnuta jsou studia úspěšně absolvovaná v období 1. 1. – 31. 12.</t>
  </si>
  <si>
    <t>Tab. 6.2: Věková struktura akademických a vědeckých pracovníků (počty fyzických osob)</t>
  </si>
  <si>
    <t>Tab. 6.5: Akademičtí a vědečtí pracovníci s cizím státním občanstvím (průměrné přepočtené počty)</t>
  </si>
  <si>
    <t>ženy z celkového počtu (bez ohledu na státní občanství)</t>
  </si>
  <si>
    <t>Počty akademických a vědeckých pracovníků s cizím státním občanstvím (v dané struktuře). Nejen za fakulty, ale i za ostatní pracoviště dané VŠ celkem. Vykazují se průměrné přepočtené počty za rok 2018, tedy počet pracovníků přepočtený na plný pracovní úvazek (včetně DPČ, mimo DPP). 
Údaje z této tabulky budou zároveň použity pro účely Hodnocení vysokých škol podle Metodiky 17+ v Modulech M3, M4 a M5.</t>
  </si>
  <si>
    <r>
      <t>Počty akademických a vědeckých pracovníků a ostatních zaměstnanců za danou VŠ celkem (tedy nejen za fakulty, ale i za ostatní pracoviště VŠ) v dané struktuře. Vykazují se průměrné přepočtené počty za rok 2018, tedy počet pracovníků přepočtený na plný pracovní úvazek (</t>
    </r>
    <r>
      <rPr>
        <b/>
        <sz val="11"/>
        <rFont val="Calibri"/>
        <family val="2"/>
        <charset val="238"/>
        <scheme val="minor"/>
      </rPr>
      <t>včetně DPČ, mimo DPP</t>
    </r>
    <r>
      <rPr>
        <sz val="11"/>
        <rFont val="Calibri"/>
        <family val="2"/>
        <charset val="238"/>
        <scheme val="minor"/>
      </rPr>
      <t>). Uvádí se počty žen v jednotlivých kategoriích (akademičtí, vědečtí a ostatní zaměstnanci) i v počtu zaměstnanců celkem za danou VŠ. 
Údaje z této tabulky budou zároveň použity pro účely Hodnocení vysokých škol podle Metodiky 17+ v Modulech M3, M4 a M5.</t>
    </r>
  </si>
  <si>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Do celkového počtu zahrnout zaměstnance v daných kategoriích za VŠ celkem (tzn. za jednotlivé fakulty + ostatní pracoviště celkem). 
</t>
    </r>
    <r>
      <rPr>
        <b/>
        <sz val="11"/>
        <rFont val="Calibri"/>
        <family val="2"/>
        <charset val="238"/>
        <scheme val="minor"/>
      </rPr>
      <t xml:space="preserve">Celkové hodnoty na řádku "VŠ CELKEM" musí být totožné s hodnotami na řádku "VŠ CELKEM" z tabulky 6.3. </t>
    </r>
    <r>
      <rPr>
        <sz val="11"/>
        <rFont val="Calibri"/>
        <family val="2"/>
        <charset val="238"/>
        <scheme val="minor"/>
      </rPr>
      <t xml:space="preserve">
Údaje z této tabulky budou zároveň použity pro účely Hodnocení vysokých škol podle Metodiky 17+ v Modulech M3, M4 a M5.</t>
    </r>
  </si>
  <si>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</si>
  <si>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</si>
  <si>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Univerzita Tomáše Bati ve Zlíně</t>
  </si>
  <si>
    <t xml:space="preserve"> </t>
  </si>
  <si>
    <t xml:space="preserve">               - elektronicky (odhad)
</t>
  </si>
  <si>
    <t xml:space="preserve">               - v obou formách</t>
  </si>
  <si>
    <t>Udělené patenty</t>
  </si>
  <si>
    <t>Smluvní výzkum, konzultace a poradentství</t>
  </si>
  <si>
    <t>Placené vzdělávací kurzy pro zaměstnance subjektů aplikační sféry</t>
  </si>
  <si>
    <t>Počet nových spin-off/start-up podniků</t>
  </si>
  <si>
    <r>
      <rPr>
        <b/>
        <sz val="12"/>
        <color indexed="9"/>
        <rFont val="Calibri"/>
        <family val="2"/>
        <charset val="238"/>
      </rPr>
      <t xml:space="preserve">Tab. 8.1: </t>
    </r>
    <r>
      <rPr>
        <b/>
        <sz val="14"/>
        <color indexed="9"/>
        <rFont val="Calibri"/>
        <family val="2"/>
        <charset val="238"/>
      </rPr>
      <t xml:space="preserve"> Konference (spolu)pořádané UTB (počty)</t>
    </r>
  </si>
  <si>
    <t>S počtem účastníků vyšším než 60</t>
  </si>
  <si>
    <t>Mezinárodní konference</t>
  </si>
  <si>
    <t>Fakulta technologická</t>
  </si>
  <si>
    <t>Fakulta managementu a ekonomiky</t>
  </si>
  <si>
    <t>Fakulta aplikované informatiky</t>
  </si>
  <si>
    <t>Fakulta humanitních studií</t>
  </si>
  <si>
    <t>Fakulta logistiky a krizového řízení</t>
  </si>
  <si>
    <t>Univerzitní institut</t>
  </si>
  <si>
    <t>866</t>
  </si>
  <si>
    <t>Počet hlavních jídel vydaných v roce 2018 zaměstnancům UTB</t>
  </si>
  <si>
    <t>Fakulta multimediálních komunikací</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</si>
  <si>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</si>
  <si>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indexed="9"/>
        <rFont val="Calibri"/>
        <family val="2"/>
        <charset val="238"/>
      </rPr>
      <t xml:space="preserve"> (počty)</t>
    </r>
  </si>
  <si>
    <t>Počty studijních oborů/programů</t>
  </si>
  <si>
    <t>UTB Celoškolské pracoviště</t>
  </si>
  <si>
    <t>UTB Celoškolské pracoviště celkem</t>
  </si>
  <si>
    <t xml:space="preserve">Univerzita Tomáše Bati ve Zlíně </t>
  </si>
  <si>
    <t>Chemie a technologie potravin (B2901)</t>
  </si>
  <si>
    <t>Technické vědy (21 - 39 )</t>
  </si>
  <si>
    <t>Vyšší odborná škola potravinářská a Střední průmyslová škola mlékárenská</t>
  </si>
  <si>
    <t>bakalářský</t>
  </si>
  <si>
    <t>Výuka probíhá pouze v kombinované formě  studia; je částečně  realizována na detašovaném pracovišti v Kroměříži a částečně na kmenové fakultě ve Zlíně. Přijímací řízení je realizováno na kmenové fakultě FT ve Zlíně.</t>
  </si>
  <si>
    <t xml:space="preserve">18 studentů </t>
  </si>
  <si>
    <t>Z toho počet žen na FT</t>
  </si>
  <si>
    <t>Z toho počet cizinců na FT</t>
  </si>
  <si>
    <t>Z toho počet žen na FaME</t>
  </si>
  <si>
    <t>Z toho počet cizinců na FaME</t>
  </si>
  <si>
    <t>Z toho počet žen na FMK</t>
  </si>
  <si>
    <t>Z toho počet cizinců na FMK</t>
  </si>
  <si>
    <t>Z toho počet žen na FAI</t>
  </si>
  <si>
    <t>Z toho počet cizinců na FAI</t>
  </si>
  <si>
    <t>Z toho počet žen na FHS</t>
  </si>
  <si>
    <t>Z toho počet cizinců na FHS</t>
  </si>
  <si>
    <t>Z toho počet žen na FLKŘ</t>
  </si>
  <si>
    <t>Z toho počet cizinců na FLKŘ</t>
  </si>
  <si>
    <t>Z toho počet žen</t>
  </si>
  <si>
    <t>Z toho počet cizinců</t>
  </si>
  <si>
    <r>
      <rPr>
        <b/>
        <sz val="12"/>
        <color theme="0"/>
        <rFont val="Calibri"/>
        <family val="2"/>
        <charset val="238"/>
      </rPr>
      <t>Tab. 3.2</t>
    </r>
    <r>
      <rPr>
        <b/>
        <sz val="14"/>
        <color theme="0"/>
        <rFont val="Calibri"/>
        <family val="2"/>
        <charset val="238"/>
      </rPr>
      <t>: Studenti - samoplátci (počty studií)</t>
    </r>
  </si>
  <si>
    <t>Celoškolské pracoviště celkem</t>
  </si>
  <si>
    <t>UTB</t>
  </si>
  <si>
    <t>UTB CELKEM</t>
  </si>
  <si>
    <t>UTB celkem</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</si>
  <si>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</si>
  <si>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Průměrná výše stipendia</t>
  </si>
  <si>
    <t>Z toho počet žen na UTB Celoškolském pracovišti</t>
  </si>
  <si>
    <t>Z toho počet cizinců na UTB Celoškolském pracovišti</t>
  </si>
  <si>
    <r>
      <rPr>
        <b/>
        <sz val="12"/>
        <color indexed="9"/>
        <rFont val="Calibri"/>
        <family val="2"/>
        <charset val="238"/>
      </rPr>
      <t xml:space="preserve">Tab. 5.1: </t>
    </r>
    <r>
      <rPr>
        <b/>
        <sz val="14"/>
        <color indexed="9"/>
        <rFont val="Calibri"/>
        <family val="2"/>
        <charset val="238"/>
      </rPr>
      <t>Zájem o studium na UTB</t>
    </r>
  </si>
  <si>
    <t xml:space="preserve">UTB  </t>
  </si>
  <si>
    <r>
      <rPr>
        <b/>
        <sz val="12"/>
        <color indexed="9"/>
        <rFont val="Calibri"/>
        <family val="2"/>
        <charset val="238"/>
      </rPr>
      <t xml:space="preserve">Tab. 2.6: </t>
    </r>
    <r>
      <rPr>
        <b/>
        <sz val="14"/>
        <color indexed="9"/>
        <rFont val="Calibri"/>
        <family val="2"/>
        <charset val="238"/>
      </rPr>
      <t>Kurzy celoživotního vzdělávání na UTB (počty kurzů)</t>
    </r>
  </si>
  <si>
    <r>
      <rPr>
        <b/>
        <sz val="12"/>
        <color indexed="9"/>
        <rFont val="Calibri"/>
        <family val="2"/>
        <charset val="238"/>
      </rPr>
      <t xml:space="preserve">Tab. 2.7: </t>
    </r>
    <r>
      <rPr>
        <b/>
        <sz val="14"/>
        <color indexed="9"/>
        <rFont val="Calibri"/>
        <family val="2"/>
        <charset val="238"/>
      </rPr>
      <t>Kurzy celoživotního vzdělávání na UTB  (počty účastníků)</t>
    </r>
  </si>
  <si>
    <t>Bachelor Degree Programme</t>
  </si>
  <si>
    <t xml:space="preserve"> 1) Univerzita Tomáše Bati ve Zlíně 2) University of Huddersfield Business School, Velká Británie</t>
  </si>
  <si>
    <t>Double Degree</t>
  </si>
  <si>
    <t xml:space="preserve">Studenti BSP procházejí ve druhém ročníku studia na FaME UTB výběrovým řízením. Třetí ročník BSP absolvují na UHBS včetně zpracování a obhájení bakalářské práce a ukončí studium bakalářskou zkouškou. Po návratu na FaME je uznána bakalářská práce včetně obhajoby a studenti složí závěrečnou bakalářskou zkoušku. </t>
  </si>
  <si>
    <t>Na UHBS je vydán diplom BA (Hons) včetně dodatku k diplomu, na FaME UTB je vydán diplom Bakalář včetně dodatku k diplomu.</t>
  </si>
  <si>
    <t>Smlouva mezi FaME UTB a UHBS je jednostranná, týká se pouze studentů FaME UTB. Studenti jsou finančně podporovaní UTB.</t>
  </si>
  <si>
    <t>Master Degree Programmes</t>
  </si>
  <si>
    <t>navazující magisterský</t>
  </si>
  <si>
    <t xml:space="preserve">Studenti BSP procházejí ve třetím ročníku studia na FaME UTB výběrovým řízením pro NMSP na UHBS. MSP na UHBS v délce tří semestrů absolvují na UHBS včetně zpracování a obhájení diplomové práce a ukončí studium závěrečnou zkouškou. Po návratu pokračují na FaME ve druhém ročníku NMSP. Je uznána diplomová práce včetně obhajoby a studenti složí státní závěrečnou zkoušku. </t>
  </si>
  <si>
    <t>Na UHBS je vydán diplom Master of Science  včetně dodatku k diplomu, na FaME UTB je vydán diplom Ing. včetně dodatku k diplomu.</t>
  </si>
  <si>
    <t>Název programu 3</t>
  </si>
  <si>
    <t>1) Chemistry and Materials Technology 2) Chemistry</t>
  </si>
  <si>
    <t xml:space="preserve"> 1) Univerzita Tomáše Bati ve Zlíně 2) Blaise Pascal University</t>
  </si>
  <si>
    <t>3-4 akademické roky (6-8 semestrů)</t>
  </si>
  <si>
    <t>Doktorský</t>
  </si>
  <si>
    <t>Student absolvuje studium střídavě po 6 měsících na obou partnerských institucích. Obhajoba disertační práce probíhá na BPU v přítomnosti zástupců obou univerzit.</t>
  </si>
  <si>
    <t>Po ukončení studia je absolventům přiznán titul UTB - Ph.D. a BPU - Ph.D.</t>
  </si>
  <si>
    <t>Vyměna probíhá na základě podepsaných smluv na konkrétního studenta. Finanční podpora: francouzské vládní stipendium.</t>
  </si>
  <si>
    <t xml:space="preserve">  </t>
  </si>
  <si>
    <r>
      <rPr>
        <b/>
        <sz val="12"/>
        <color indexed="9"/>
        <rFont val="Calibri"/>
        <family val="2"/>
        <charset val="238"/>
      </rPr>
      <t xml:space="preserve">Tab. 7.1: </t>
    </r>
    <r>
      <rPr>
        <b/>
        <sz val="14"/>
        <color indexed="9"/>
        <rFont val="Calibri"/>
        <family val="2"/>
        <charset val="238"/>
      </rPr>
      <t>Zapojení UTB do programů mezinárodní spolupráce (bez ohledu na zdroj financování)</t>
    </r>
  </si>
  <si>
    <t>Počet projektů</t>
  </si>
  <si>
    <t>Počet vyslaných studentů</t>
  </si>
  <si>
    <t>Počet přijatých studentů</t>
  </si>
  <si>
    <t>Počet vyslaných akademických a vědeckých pracovníků</t>
  </si>
  <si>
    <t>Počet přijatých akademických a vědeckých pracovníků</t>
  </si>
  <si>
    <t>Dotace v tis. Kč</t>
  </si>
  <si>
    <t>1</t>
  </si>
  <si>
    <t>25</t>
  </si>
  <si>
    <t>Z toho absolventské stáže</t>
  </si>
  <si>
    <t>Počet vyslaných akademických pracovníků</t>
  </si>
  <si>
    <t>Počet přijatých akademických pracovníků</t>
  </si>
  <si>
    <t>Počet vyslaných ostatních pracovníků</t>
  </si>
  <si>
    <t>Počet přijatých ostatních pracovníků</t>
  </si>
  <si>
    <r>
      <t xml:space="preserve">Tab. 7.3: </t>
    </r>
    <r>
      <rPr>
        <b/>
        <sz val="14"/>
        <color indexed="9"/>
        <rFont val="Calibri"/>
        <family val="2"/>
        <charset val="238"/>
      </rPr>
      <t>Mobilita absolventů (počty a podíly absolvovaných studií)</t>
    </r>
  </si>
  <si>
    <t xml:space="preserve">Fakulta technologická </t>
  </si>
  <si>
    <t xml:space="preserve">Počty žen na fakultě </t>
  </si>
  <si>
    <t>Počty žen na fakultě</t>
  </si>
  <si>
    <t>Počty žen na institutu</t>
  </si>
  <si>
    <t>Postdoktorandi ("postdok")</t>
  </si>
  <si>
    <t>Ostatní vědečtí, výzkumní a vývojoví pracovníci</t>
  </si>
  <si>
    <t>Ostatní zaměstnanci</t>
  </si>
  <si>
    <t>Vědečtí pracovníci</t>
  </si>
  <si>
    <t>Univerzita Tomáše Bati</t>
  </si>
  <si>
    <t>Fakulty celkem</t>
  </si>
  <si>
    <t>Vedoucí pracovníci CELKEM</t>
  </si>
  <si>
    <t>Kvestor/ Tajemník</t>
  </si>
  <si>
    <t>Vědečtí pracovníci nespadající do ostatních kategorií</t>
  </si>
  <si>
    <t>Věkový průměr nově jmenovaných</t>
  </si>
  <si>
    <t>Kmenoví zaměstnanci UTB jmenovaní na jiné VŠ</t>
  </si>
  <si>
    <t>Na UTB</t>
  </si>
  <si>
    <r>
      <rPr>
        <b/>
        <sz val="12"/>
        <color indexed="9"/>
        <rFont val="Calibri"/>
        <family val="2"/>
        <charset val="238"/>
      </rPr>
      <t>Tab. 12.3</t>
    </r>
    <r>
      <rPr>
        <b/>
        <sz val="14"/>
        <color indexed="9"/>
        <rFont val="Calibri"/>
        <family val="2"/>
        <charset val="238"/>
      </rPr>
      <t xml:space="preserve">: Institucionální plán UTB v roce 2018
</t>
    </r>
  </si>
  <si>
    <t xml:space="preserve">Cílový stav </t>
  </si>
  <si>
    <t>1. Rozvoj internacionalizace na UTB</t>
  </si>
  <si>
    <t>Výchozí stav k 31. 12. 2017</t>
  </si>
  <si>
    <t>Cílový stav k 31. 12. 2018</t>
  </si>
  <si>
    <t>1. Počet studentů - cizinců</t>
  </si>
  <si>
    <t>9,52 % z celkového počtu studentů (9 213)</t>
  </si>
  <si>
    <t>2. Počet cizinců - samoplátců</t>
  </si>
  <si>
    <t xml:space="preserve">3. Počet vyjíždějících studentů (pouze freemover, studijní pobyty a stáže) </t>
  </si>
  <si>
    <t>2. Zdokonalování jazykové vybavenosti zaměstnanců</t>
  </si>
  <si>
    <t>1. Rozšíření a zlepšení jazykové úrovně přednášek a seminářů vyučovaných v anglickém jazyce</t>
  </si>
  <si>
    <t>ANO</t>
  </si>
  <si>
    <t>2. Zkvalitnění komunikačních schopností zaměstnanců v angličtině</t>
  </si>
  <si>
    <t>3. Zvýšení počtu a kvality příspěvků v angličtině na mezinárodních konferencích</t>
  </si>
  <si>
    <t>4. Usnadnění komunikace mezi českými a zahraničními zaměstnanci</t>
  </si>
  <si>
    <t>3. Rozvíjení vnitřní a vnější kvality UTB</t>
  </si>
  <si>
    <t>1. Počet podpořených končících doktorandů a absolventů doktorských studijních programů</t>
  </si>
  <si>
    <t>dalších 5 osob</t>
  </si>
  <si>
    <t>5 dalších osob (z toho 4 zahraniční, 1 lokální). Dále byly podpořeny další osoby jako pokračující. Celkem tedy více než 11 osob.</t>
  </si>
  <si>
    <t>2. Systém vnitřního hodnocení kvality tvůrčích činností na UTB</t>
  </si>
  <si>
    <t>Průběžně řešeno.</t>
  </si>
  <si>
    <t>Splněno. Návrh byl předložen.</t>
  </si>
  <si>
    <t>4. Podpora spolupráce s praxí</t>
  </si>
  <si>
    <r>
      <t>1.</t>
    </r>
    <r>
      <rPr>
        <sz val="9"/>
        <color rgb="FF000000"/>
        <rFont val="Calibri"/>
        <family val="2"/>
        <charset val="238"/>
        <scheme val="minor"/>
      </rPr>
      <t xml:space="preserve"> Počet uzavřených licenčních smluv za UTB</t>
    </r>
  </si>
  <si>
    <t xml:space="preserve">2. Počet uzavřených Smluv z oblasti transferu technologií </t>
  </si>
  <si>
    <t>3. Počet zahraničních patentů a zveřejněných přihlášek PCT</t>
  </si>
  <si>
    <t xml:space="preserve">4. Počet podpořených projektů na bázi proof-of-concept </t>
  </si>
  <si>
    <t>5. Zvýšení konkurenceschopnosti UTB v mezinárodním prostředí</t>
  </si>
  <si>
    <t>1. Počet projektových přihlášek podaných v programu HORIZON 2020 (rámec pro financování evropského výzkumu, vývoje a inovací v období let 2014-2020)</t>
  </si>
  <si>
    <t>dalších 7 podaných přihlášek</t>
  </si>
  <si>
    <t>dalších 10 podaných přihlášek</t>
  </si>
  <si>
    <t>6. Rozvoj informačních a komunikačních technologií UTB</t>
  </si>
  <si>
    <t>1. Elektronická evidence zákonných školení zaměstnanců vč. automatické kontroly termínů</t>
  </si>
  <si>
    <t>Vyřešeno v roce 2016.</t>
  </si>
  <si>
    <t>2. Elektronická evidence, zpracování a vyřizování pracovních úrazů zaměstnanců</t>
  </si>
  <si>
    <t>Cíl nebyl splněn, agenda je vedena ručně mimo systém SAP.
Finanční prostředky byly vráceny.</t>
  </si>
  <si>
    <t>3. Automatizovaný proces obnovy osobních ochranných pracovních prostředků</t>
  </si>
  <si>
    <t>Cíl nebyl splněn, zůstala prostá evidence v modulu AM/IM SAP (evidence majetku).
Finanční prostředky byly vráceny.</t>
  </si>
  <si>
    <t>4. Elektronická evidence vydaných a přijatých faktur, likvidačních listů k fakturám a příloh k fakturám</t>
  </si>
  <si>
    <t>Evidence vydaných faktur v modulu SD s propojením na objekty CO a FI, ukládáním do DMS SAP a zasíláním odběratelům elektronicky.</t>
  </si>
  <si>
    <t>Cíl splně částečně, pro evidenci přijatých faktur, likvidačních listů k fakturám a příloh k fakturám zpracována analýza. Část finančních prostředků byla vrácena.</t>
  </si>
  <si>
    <t>5. Upgradované doplňkové řešení FAIN pro evidenci a inventarizaci majetku pomocí čárových kódů</t>
  </si>
  <si>
    <t>Upgradované řešení na nejnovější verzi 6.0 vč. nových koncových zařízení (tiskáren štítků a mobilních terminálů).</t>
  </si>
  <si>
    <t>Vyřešeno v roce 2017.</t>
  </si>
  <si>
    <t>6. Upgradované doplňkové řešení pro zpracování cestovních náhrad</t>
  </si>
  <si>
    <t>Upgradované řešení na nejnovější verzi standardního řešení TM a dále průběžně řešeno.</t>
  </si>
  <si>
    <t>Upgradované řešení na nejnovější verzi TM rozšířené o vyplácení cestovních náhrad z tuzemských pracovních cest na bankovní účty zaměstnanců.</t>
  </si>
  <si>
    <t>7. Dokumentový systém Alfresco rozšířený o dokumenty technicko-provozní povahy</t>
  </si>
  <si>
    <t>8. Dokumentový systém Alfresco rozšířený o vnitřní normy a předpisy</t>
  </si>
  <si>
    <t>Cíl nebyl splněn, finanční prostředky byly vráceny. Normy a předpisy jsou uloženy a zpřístupněny na webových stránkách UTB.</t>
  </si>
  <si>
    <t>9. Dokumentový systém Alfresco rozšířený o zápisy</t>
  </si>
  <si>
    <t>Cíl nebyl splněn, finanční prostředky byly vráceny. Vybrané zápisy jsou uloženy a zpřístupněny na webových stránkách UTB.</t>
  </si>
  <si>
    <t>10. Rozšířená serverová infrastruktura včetně servisní podpory</t>
  </si>
  <si>
    <t>Rozšířena serverová infrastruktura vyhovující aktuálním požadavkům na provoz aplikací a systémů vč. podpory.</t>
  </si>
  <si>
    <t>Vyřešeno v roce 2017.</t>
  </si>
  <si>
    <t>11. Obnovený monitorovací systém síťového provozu včetně supportu</t>
  </si>
  <si>
    <t>12. Rozšířená síťová infrastruktura pro bezdrátové připojení v univerzitních objektech</t>
  </si>
  <si>
    <t>Rozšířená licence pro centrální řízení WiFi sítě pro celkový počet 300 koncových zařízení (AP).</t>
  </si>
  <si>
    <t>13. Zprovoznění knihovního katalogu nové generace</t>
  </si>
  <si>
    <t>Knihovní systém nové generace v testovacím provozu.</t>
  </si>
  <si>
    <t>Zprovozněno nové moderní prostředí pro knihovní katalog. Systém je přizpůsoben i pro mobilní zařízení s možností dalšího rozvoje.</t>
  </si>
  <si>
    <t>14. Rozvoj služeb virtualizovaných studoven</t>
  </si>
  <si>
    <t>Kompletní zpracování podkladů pro veřejnou zakázku  a dále průběžně řešeno.</t>
  </si>
  <si>
    <t>V prostorách studoven knihovny instalováno 200 nových tenkých klientů. Virtualizované prostředí je stabilizované a pro práci studentů výrazně rychlejší, využívat lze aktuální verze systémů i nové softwarové nástroje.</t>
  </si>
  <si>
    <t>15. Vytvoření prostředí pro prezentaci výsledků VaV</t>
  </si>
  <si>
    <t>Komplexní prostředí pro prezentaci výsledků VaV se základními prvky automatizace.</t>
  </si>
  <si>
    <t>Vytvořené centralizované prostředí pro prezentaci propojené s již existujícími systémy pro vykazování a zpřístupňování výsledků VaV s velkou mírou automatizace. Data jsou současně využívána i na webovém portálu UTB.</t>
  </si>
  <si>
    <t>16. Vyhotovení rámcového auditu bezpečnosti UTB ve Zlíně</t>
  </si>
  <si>
    <t>Kompletní zpracování podkladů pro opakování veřejné zakázky  a dále průběžně řešeno.</t>
  </si>
  <si>
    <t>Zpracovaný audit zaměřený na objektovou bezpečnost a ochranu měkkých cílů. Zpracovaná závěrečná zpráva s návrhem bezpečností politiky, dokončená analýza bezpečnostních rizik pro objekty U2, U5, U6, U13, U15, U18.</t>
  </si>
  <si>
    <t>17. Provedení SW aktualizace systému telefonní ústředny Avaya</t>
  </si>
  <si>
    <t>7. Program podpory marketingových aktivit</t>
  </si>
  <si>
    <t>1. Počet návštěvníků vzdělávacích veletrhů v Praze, Brně, Bratislavě a Nitře seznámených s možnostmi studia na UTB ve Zlíně</t>
  </si>
  <si>
    <t>cca 53 000 návštěvníků (zdroj: webové stránky veletrhů Gaudeamus a Académia)</t>
  </si>
  <si>
    <t>54 222 návštěvníků (zdroj: webové stránky veletrhů Gaudeamus a Académia)</t>
  </si>
  <si>
    <t>2. Dosah propagačního spotu UTB</t>
  </si>
  <si>
    <t>nerealizováno</t>
  </si>
  <si>
    <t>cca 3000 návštěvníků prezentací UTB na veletrzích pomaturitního studia                  cca 30 000 návštěvníků na veletrzích pomaturitního studia (produkce na expozici)                                                        1400 diváků online (youtube)</t>
  </si>
  <si>
    <t>3. Veřejnost bude trvale upozorňována na přítomnost univerzity ve městě</t>
  </si>
  <si>
    <t>V roce 2017 nerealizováno</t>
  </si>
  <si>
    <t>Nové světelné logo UTB v Uherském Hradišti</t>
  </si>
  <si>
    <t xml:space="preserve">8. Rozvoj studijního poradenství a uplatnitelnosti absolventů </t>
  </si>
  <si>
    <t>1. Absolutní četnost nezaměstnaných absolventů vysoké školy. Jedná se o počet absolventů registrovaných na úřadech práce. Údaje z MPSV jsou statická data, která jsou každoročně uváděná k 30. 4. a 30. 9. daného roku.</t>
  </si>
  <si>
    <t>K 30. 4. 2017 bylo na UP ČR registrováno celkem 71 nezaměstnaných absolventů, k 30. 9. 2017 pak 117 nezaměstnaných absolventů</t>
  </si>
  <si>
    <t>K 30. 4. 2018 bylo na UP ČR registrováno celkem 50 nezaměstnaných absolventů, k 30. 9. 2018 pak 119 nezaměstnaných absolventů.</t>
  </si>
  <si>
    <t>2. Návštěvnost Akademické poradny (dále jen AP). Plně využívat služby, které nabízí AP. Jako ukazatel poslouží návštěvnost AP a počet poskytnutých individuálních konzultací a komplexních vyšetření.</t>
  </si>
  <si>
    <t>Počet poskytnutých individuálních konzultací a komplexních vyšetření v LS 2016/17 – 138, v ZS 2017/18  -  99.</t>
  </si>
  <si>
    <t>Počet poskytnutých individuálních konzultací a komplexních vyšetření v LS 2017/18 - 186, ZS 2018/19 - 130.</t>
  </si>
  <si>
    <t>3. Počet nově registrovaných studentů/absolventů v JC, počet poskytnutých konzultací, počet účastníků kurzů/workshopů/přednášek, počet účastníků veletrhu pracovních příležitostí.</t>
  </si>
  <si>
    <t>Počet nově registrovaných studentů/absolventů v JC za r. 2017 - 226. Počet poskytnutých konzultací za r. 2016 – 371.                                                                    Počet účastníků kurzů/workshopů/přednášek pořádaných JC za r. 2017 - 324. Počet účastníků veletrhu pracovních příležitostí Business day  2017 – více než 1700 návštěvníků, 74 vystavovatelů.</t>
  </si>
  <si>
    <t>Počet nově registrovaných studentů/absolventů v JC za r. 2018 – 212.
Počet poskytnutých konzultací za r. 2018 –273. 
Počet účastníků kurzů/workshopů/přednášek pořádaných JC za r. 2018 – 439. Počet účastníků veletrhu pracovních příležitostí Business day  2018 – více než 1750 návštěvníků, 72 vystavovatelů.</t>
  </si>
  <si>
    <t>9. Podpora informačních zdrojů a rozvoj činnosti Informačního centra Baťa</t>
  </si>
  <si>
    <t>1. Počet vyhledávání v centrálním portálu informačních zdrojů UTB</t>
  </si>
  <si>
    <t>Splněno v plném rozsahu (38 532)</t>
  </si>
  <si>
    <t>2. Vytvoření podmínek pro růst objemu tvůrčích činností univerzity</t>
  </si>
  <si>
    <t>Vylepšení funkcionality portálu – kompatibilita s mobilními zařízeními</t>
  </si>
  <si>
    <t>Splněno v plném rozsahu</t>
  </si>
  <si>
    <t>3. Výtvoření portálu Baťa ve světě</t>
  </si>
  <si>
    <t>Obsahové obohacení portálu – cca. 100 zemí světa</t>
  </si>
  <si>
    <t xml:space="preserve">4. Nakladatelství UTB </t>
  </si>
  <si>
    <t>Vytvoření redakčního systému a grafické identity Nakladatelství UTB</t>
  </si>
  <si>
    <t>5. Počet proškolených mimozlínských účastníků v oblasti díla a odkazu Tomáše Bati</t>
  </si>
  <si>
    <t>Splněno v plném rozsahu (220)</t>
  </si>
  <si>
    <t xml:space="preserve">Poskytnuté finanční prostředky v tis. Kč </t>
  </si>
  <si>
    <t>11,15 % z celkového počtu studentů; plán 11 % - splněno</t>
  </si>
  <si>
    <t>108; plán nárůst o 20 % oproti výchozímu stavu (2015 = 84) - splněno</t>
  </si>
  <si>
    <t>66 studentů, plán nárůst o 20 % oproti výchozímu stavu (2015 = 55) - splněno</t>
  </si>
  <si>
    <r>
      <rPr>
        <b/>
        <sz val="12"/>
        <color theme="0"/>
        <rFont val="Calibri"/>
        <family val="2"/>
        <charset val="238"/>
      </rPr>
      <t xml:space="preserve">Tab. 7.2: </t>
    </r>
    <r>
      <rPr>
        <b/>
        <sz val="14"/>
        <color theme="0"/>
        <rFont val="Calibri"/>
        <family val="2"/>
        <charset val="238"/>
      </rPr>
      <t xml:space="preserve">Mobilita studentů, akademických a ostatních pracovníků podle zemí (bez ohledu na zdroj financování) </t>
    </r>
  </si>
  <si>
    <r>
      <rPr>
        <b/>
        <sz val="12"/>
        <color theme="0"/>
        <rFont val="Calibri"/>
        <family val="2"/>
        <charset val="238"/>
      </rPr>
      <t xml:space="preserve">Tab. 2.3: </t>
    </r>
    <r>
      <rPr>
        <b/>
        <sz val="14"/>
        <color theme="0"/>
        <rFont val="Calibri"/>
        <family val="2"/>
        <charset val="238"/>
      </rPr>
      <t>Joint/Double/Multiple Degree studijní programy realizované se zahraničními VŠ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</si>
</sst>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Kč&quot;;\-#,##0\ &quot;Kč&quot;"/>
    <numFmt numFmtId="44" formatCode="_-* #,##0.00\ &quot;Kč&quot;_-;\-* #,##0.00\ &quot;Kč&quot;_-;_-* &quot;-&quot;??\ &quot;Kč&quot;_-;_-@_-"/>
    <numFmt numFmtId="43" formatCode="_-* #,##0.00\ _K_č_-;\-* #,##0.00\ _K_č_-;_-* &quot;-&quot;??\ _K_č_-;_-@_-"/>
    <numFmt numFmtId="164" formatCode="_-* #,##0\ &quot;Kč&quot;_-;\-* #,##0\ &quot;Kč&quot;_-;_-* &quot;-&quot;??\ &quot;Kč&quot;_-;_-@_-"/>
    <numFmt numFmtId="165" formatCode="0.0%"/>
    <numFmt numFmtId="166" formatCode="0.000"/>
    <numFmt numFmtId="167" formatCode="0.0"/>
  </numFmts>
  <fonts count="38"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2"/>
      <color theme="1"/>
      <name val="Calibri"/>
      <family val="2"/>
      <charset val="238"/>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i/>
      <sz val="10"/>
      <name val="Calibri"/>
      <family val="2"/>
      <charset val="238"/>
    </font>
    <font>
      <b/>
      <i/>
      <sz val="10"/>
      <color indexed="8"/>
      <name val="Calibri"/>
      <family val="2"/>
      <charset val="238"/>
    </font>
    <font>
      <sz val="9"/>
      <color rgb="FF000000"/>
      <name val="Calibri"/>
      <family val="2"/>
      <charset val="238"/>
      <scheme val="minor"/>
    </font>
    <font>
      <b/>
      <i/>
      <sz val="14"/>
      <color theme="0"/>
      <name val="Calibri"/>
      <family val="2"/>
      <charset val="23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indexed="55"/>
        <bgColor indexed="64"/>
      </patternFill>
    </fill>
    <fill>
      <patternFill patternType="solid">
        <fgColor indexed="2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s>
  <cellStyleXfs count="6">
    <xf numFmtId="0" fontId="0" fillId="0" borderId="0"/>
    <xf numFmtId="0" fontId="4" fillId="0" borderId="0"/>
    <xf numFmtId="0" fontId="1" fillId="0" borderId="0"/>
    <xf numFmtId="43" fontId="1" fillId="0" borderId="0" applyFont="0" applyFill="0" applyBorder="0" applyAlignment="0" applyProtection="0"/>
    <xf numFmtId="0" fontId="31" fillId="0" borderId="0"/>
    <xf numFmtId="44" fontId="32" fillId="0" borderId="0" applyFont="0" applyFill="0" applyBorder="0" applyAlignment="0" applyProtection="0"/>
  </cellStyleXfs>
  <cellXfs count="726">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0" fontId="7" fillId="2" borderId="1" xfId="0" applyFont="1" applyFill="1" applyBorder="1" applyAlignment="1">
      <alignment horizontal="right"/>
    </xf>
    <xf numFmtId="49" fontId="5" fillId="0" borderId="1" xfId="0" applyNumberFormat="1" applyFont="1" applyBorder="1" applyAlignment="1">
      <alignment horizontal="right"/>
    </xf>
    <xf numFmtId="0" fontId="5" fillId="0" borderId="1" xfId="0" applyFont="1" applyBorder="1"/>
    <xf numFmtId="0" fontId="5" fillId="0" borderId="1" xfId="0" applyNumberFormat="1" applyFont="1" applyBorder="1" applyAlignment="1">
      <alignment horizontal="right"/>
    </xf>
    <xf numFmtId="0" fontId="6" fillId="2" borderId="1" xfId="0" applyFont="1" applyFill="1" applyBorder="1" applyAlignment="1">
      <alignment horizontal="right" wrapText="1"/>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NumberFormat="1" applyFont="1" applyBorder="1" applyAlignment="1">
      <alignment horizontal="right"/>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6" fillId="3" borderId="11" xfId="0" applyNumberFormat="1"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7" fillId="4" borderId="1" xfId="0" applyFont="1" applyFill="1" applyBorder="1" applyAlignment="1">
      <alignment horizontal="center"/>
    </xf>
    <xf numFmtId="0" fontId="5" fillId="2" borderId="3" xfId="0" applyFont="1" applyFill="1" applyBorder="1" applyAlignment="1"/>
    <xf numFmtId="0" fontId="5" fillId="0" borderId="3" xfId="0" applyFont="1" applyBorder="1" applyAlignment="1"/>
    <xf numFmtId="0" fontId="5" fillId="4" borderId="3" xfId="0" applyFont="1" applyFill="1" applyBorder="1"/>
    <xf numFmtId="0" fontId="5" fillId="3" borderId="1" xfId="0" applyFont="1" applyFill="1" applyBorder="1" applyAlignment="1">
      <alignment wrapText="1"/>
    </xf>
    <xf numFmtId="0" fontId="5" fillId="4" borderId="3"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49" fontId="5" fillId="0" borderId="3" xfId="0" applyNumberFormat="1" applyFont="1" applyBorder="1" applyAlignment="1">
      <alignment horizontal="right"/>
    </xf>
    <xf numFmtId="0" fontId="5" fillId="0" borderId="3" xfId="0" applyNumberFormat="1" applyFont="1" applyBorder="1" applyAlignment="1">
      <alignment horizontal="right"/>
    </xf>
    <xf numFmtId="0" fontId="5" fillId="0" borderId="3" xfId="0" applyNumberFormat="1" applyFont="1" applyBorder="1" applyAlignment="1">
      <alignment horizontal="right" wrapText="1"/>
    </xf>
    <xf numFmtId="0" fontId="6" fillId="0" borderId="10" xfId="0" applyFont="1" applyBorder="1" applyAlignment="1">
      <alignment wrapText="1"/>
    </xf>
    <xf numFmtId="0" fontId="5" fillId="0" borderId="4" xfId="0" applyNumberFormat="1" applyFont="1" applyBorder="1" applyAlignment="1">
      <alignment horizontal="right"/>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2" borderId="14" xfId="0" applyFont="1" applyFill="1" applyBorder="1" applyAlignment="1">
      <alignment wrapText="1"/>
    </xf>
    <xf numFmtId="0" fontId="6" fillId="2" borderId="15" xfId="0" applyFont="1" applyFill="1" applyBorder="1" applyAlignment="1">
      <alignment horizontal="right" wrapText="1"/>
    </xf>
    <xf numFmtId="0" fontId="6" fillId="0" borderId="11" xfId="0" applyFont="1" applyBorder="1" applyAlignment="1">
      <alignment horizontal="center" wrapText="1"/>
    </xf>
    <xf numFmtId="0" fontId="5" fillId="0" borderId="0" xfId="0" applyFont="1" applyFill="1"/>
    <xf numFmtId="0" fontId="9" fillId="0" borderId="0" xfId="0" applyFont="1" applyAlignment="1">
      <alignment vertical="center"/>
    </xf>
    <xf numFmtId="0" fontId="5" fillId="4" borderId="6" xfId="0" applyFont="1" applyFill="1" applyBorder="1" applyAlignment="1">
      <alignment wrapText="1"/>
    </xf>
    <xf numFmtId="0" fontId="5" fillId="4" borderId="2" xfId="0" applyFont="1" applyFill="1" applyBorder="1" applyAlignment="1">
      <alignment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5" fillId="3" borderId="3" xfId="0" applyFont="1" applyFill="1" applyBorder="1" applyAlignment="1"/>
    <xf numFmtId="0" fontId="14" fillId="0" borderId="0" xfId="0" applyFont="1" applyFill="1" applyAlignment="1">
      <alignment vertical="center" wrapText="1"/>
    </xf>
    <xf numFmtId="0" fontId="14" fillId="0" borderId="0" xfId="0" applyFont="1" applyAlignment="1">
      <alignment vertical="center" wrapText="1"/>
    </xf>
    <xf numFmtId="0" fontId="6" fillId="3" borderId="7" xfId="0" applyFont="1" applyFill="1" applyBorder="1" applyAlignment="1">
      <alignment wrapText="1"/>
    </xf>
    <xf numFmtId="0" fontId="5" fillId="3" borderId="8" xfId="0" applyFont="1" applyFill="1" applyBorder="1"/>
    <xf numFmtId="0" fontId="5" fillId="3" borderId="39" xfId="0" applyFont="1" applyFill="1" applyBorder="1"/>
    <xf numFmtId="0" fontId="12" fillId="0" borderId="1" xfId="0" applyFont="1" applyFill="1" applyBorder="1" applyAlignment="1">
      <alignment horizontal="center" vertical="center" wrapText="1"/>
    </xf>
    <xf numFmtId="0" fontId="18" fillId="0" borderId="0" xfId="0" applyFont="1" applyAlignment="1">
      <alignment wrapText="1"/>
    </xf>
    <xf numFmtId="0" fontId="14" fillId="0" borderId="0" xfId="0" applyFont="1" applyAlignment="1">
      <alignment vertical="top" wrapText="1"/>
    </xf>
    <xf numFmtId="0" fontId="0" fillId="0" borderId="0" xfId="0" applyFont="1"/>
    <xf numFmtId="0" fontId="5" fillId="0" borderId="0" xfId="0" applyFont="1" applyFill="1" applyAlignment="1"/>
    <xf numFmtId="0" fontId="6" fillId="0" borderId="2" xfId="0" applyFont="1" applyFill="1" applyBorder="1" applyAlignment="1">
      <alignment wrapText="1"/>
    </xf>
    <xf numFmtId="0" fontId="5" fillId="0" borderId="3" xfId="0" applyFont="1" applyFill="1" applyBorder="1"/>
    <xf numFmtId="0" fontId="16" fillId="0" borderId="0" xfId="0" applyFont="1"/>
    <xf numFmtId="0" fontId="21" fillId="0" borderId="0" xfId="0" applyFont="1"/>
    <xf numFmtId="0" fontId="6" fillId="3" borderId="23" xfId="0" applyFont="1" applyFill="1" applyBorder="1" applyAlignment="1">
      <alignment wrapText="1"/>
    </xf>
    <xf numFmtId="0" fontId="6" fillId="3" borderId="25"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applyAlignment="1"/>
    <xf numFmtId="0" fontId="6" fillId="3" borderId="3" xfId="0" applyFont="1" applyFill="1" applyBorder="1" applyAlignment="1">
      <alignment horizontal="right" wrapText="1"/>
    </xf>
    <xf numFmtId="0" fontId="6" fillId="0" borderId="23" xfId="0" applyFont="1" applyBorder="1" applyAlignment="1">
      <alignment wrapText="1"/>
    </xf>
    <xf numFmtId="0" fontId="13" fillId="3" borderId="1" xfId="0" applyFont="1" applyFill="1" applyBorder="1" applyAlignment="1">
      <alignment horizontal="left" vertical="top" wrapText="1"/>
    </xf>
    <xf numFmtId="0" fontId="17" fillId="3" borderId="1" xfId="0" applyFont="1" applyFill="1" applyBorder="1" applyAlignment="1">
      <alignment horizontal="justify" vertical="center" wrapText="1"/>
    </xf>
    <xf numFmtId="0" fontId="13" fillId="0" borderId="1" xfId="0" applyFont="1" applyFill="1" applyBorder="1" applyAlignment="1">
      <alignment horizontal="left" vertical="top" wrapText="1"/>
    </xf>
    <xf numFmtId="0" fontId="21" fillId="0" borderId="0" xfId="0" applyFont="1" applyAlignment="1">
      <alignment horizontal="left" vertical="center"/>
    </xf>
    <xf numFmtId="0" fontId="6" fillId="0" borderId="13" xfId="0" applyFont="1" applyBorder="1" applyAlignment="1">
      <alignment wrapText="1"/>
    </xf>
    <xf numFmtId="0" fontId="18" fillId="0" borderId="0" xfId="0" applyFont="1" applyAlignment="1"/>
    <xf numFmtId="0" fontId="6" fillId="3" borderId="53" xfId="0" applyFont="1" applyFill="1" applyBorder="1" applyAlignment="1">
      <alignment wrapText="1"/>
    </xf>
    <xf numFmtId="0" fontId="6" fillId="3" borderId="54" xfId="0" applyFont="1" applyFill="1" applyBorder="1" applyAlignment="1">
      <alignment wrapText="1"/>
    </xf>
    <xf numFmtId="0" fontId="6" fillId="4" borderId="52" xfId="0" applyFont="1" applyFill="1" applyBorder="1" applyAlignment="1">
      <alignment wrapText="1"/>
    </xf>
    <xf numFmtId="0" fontId="6" fillId="3" borderId="52" xfId="0" applyFont="1" applyFill="1" applyBorder="1" applyAlignment="1">
      <alignment wrapText="1"/>
    </xf>
    <xf numFmtId="0" fontId="6" fillId="0" borderId="0" xfId="0" applyFont="1" applyFill="1" applyAlignment="1">
      <alignment wrapText="1"/>
    </xf>
    <xf numFmtId="0" fontId="21" fillId="0" borderId="0" xfId="0" applyFont="1" applyAlignment="1"/>
    <xf numFmtId="0" fontId="17" fillId="0"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17" fillId="0" borderId="0" xfId="0" applyFont="1" applyFill="1" applyAlignment="1">
      <alignment horizontal="left" vertical="top" wrapText="1"/>
    </xf>
    <xf numFmtId="0" fontId="13" fillId="0" borderId="0" xfId="0" applyFont="1" applyFill="1" applyAlignment="1">
      <alignment horizontal="left" vertical="top" wrapText="1"/>
    </xf>
    <xf numFmtId="0" fontId="6" fillId="0" borderId="0" xfId="0" applyFont="1" applyBorder="1" applyAlignment="1">
      <alignment wrapText="1"/>
    </xf>
    <xf numFmtId="0" fontId="6" fillId="0" borderId="1" xfId="0" applyFont="1" applyBorder="1" applyAlignment="1">
      <alignment horizontal="center" wrapText="1"/>
    </xf>
    <xf numFmtId="0" fontId="6" fillId="0" borderId="1" xfId="1" applyFont="1" applyBorder="1" applyAlignment="1">
      <alignment horizontal="center" wrapText="1"/>
    </xf>
    <xf numFmtId="0" fontId="7" fillId="2" borderId="3" xfId="0" applyFont="1" applyFill="1" applyBorder="1" applyAlignment="1">
      <alignment horizontal="right" wrapText="1"/>
    </xf>
    <xf numFmtId="0" fontId="6" fillId="0" borderId="3" xfId="0" applyFont="1" applyBorder="1" applyAlignment="1">
      <alignment horizontal="center" wrapText="1"/>
    </xf>
    <xf numFmtId="0" fontId="7" fillId="2" borderId="2" xfId="0" applyFont="1" applyFill="1" applyBorder="1" applyAlignment="1">
      <alignment wrapText="1"/>
    </xf>
    <xf numFmtId="0" fontId="5" fillId="0" borderId="1" xfId="0" applyFont="1" applyFill="1" applyBorder="1" applyAlignment="1"/>
    <xf numFmtId="0" fontId="7" fillId="4" borderId="13" xfId="0" applyFont="1" applyFill="1" applyBorder="1" applyAlignment="1">
      <alignment horizontal="right" wrapText="1"/>
    </xf>
    <xf numFmtId="0" fontId="5" fillId="0" borderId="2" xfId="1" applyFont="1" applyBorder="1" applyAlignment="1">
      <alignment wrapText="1"/>
    </xf>
    <xf numFmtId="0" fontId="5" fillId="0" borderId="1" xfId="0" applyNumberFormat="1" applyFont="1" applyBorder="1" applyAlignment="1">
      <alignment horizontal="center"/>
    </xf>
    <xf numFmtId="0" fontId="6" fillId="3" borderId="62" xfId="0" applyFont="1" applyFill="1" applyBorder="1" applyAlignment="1">
      <alignment wrapText="1"/>
    </xf>
    <xf numFmtId="0" fontId="5" fillId="3" borderId="49" xfId="0" applyFont="1" applyFill="1" applyBorder="1"/>
    <xf numFmtId="0" fontId="5" fillId="3" borderId="50" xfId="0" applyFont="1" applyFill="1" applyBorder="1"/>
    <xf numFmtId="0" fontId="5" fillId="0" borderId="11" xfId="0" applyFont="1" applyBorder="1"/>
    <xf numFmtId="0" fontId="5" fillId="0" borderId="2" xfId="0" applyFont="1" applyBorder="1"/>
    <xf numFmtId="0" fontId="5" fillId="0" borderId="10" xfId="0" applyFont="1" applyBorder="1"/>
    <xf numFmtId="0" fontId="7" fillId="3" borderId="22" xfId="0" applyFont="1" applyFill="1" applyBorder="1"/>
    <xf numFmtId="0" fontId="7" fillId="2" borderId="14" xfId="0" applyFont="1" applyFill="1" applyBorder="1" applyAlignment="1">
      <alignment wrapText="1"/>
    </xf>
    <xf numFmtId="0" fontId="5" fillId="3" borderId="2" xfId="0" applyFont="1" applyFill="1" applyBorder="1" applyAlignment="1">
      <alignment wrapText="1"/>
    </xf>
    <xf numFmtId="0" fontId="7" fillId="2" borderId="31" xfId="0" applyFont="1" applyFill="1" applyBorder="1" applyAlignment="1"/>
    <xf numFmtId="0" fontId="7" fillId="2" borderId="32" xfId="0" applyFont="1" applyFill="1" applyBorder="1" applyAlignment="1"/>
    <xf numFmtId="0" fontId="7" fillId="2" borderId="17" xfId="0" applyFont="1" applyFill="1" applyBorder="1" applyAlignment="1"/>
    <xf numFmtId="0" fontId="6" fillId="3" borderId="55" xfId="0" applyFont="1" applyFill="1" applyBorder="1" applyAlignment="1">
      <alignment wrapText="1"/>
    </xf>
    <xf numFmtId="0" fontId="6" fillId="4" borderId="64" xfId="0" applyFont="1" applyFill="1" applyBorder="1" applyAlignment="1">
      <alignment wrapText="1"/>
    </xf>
    <xf numFmtId="0" fontId="6" fillId="3" borderId="12" xfId="0" applyFont="1" applyFill="1" applyBorder="1" applyAlignment="1">
      <alignment wrapText="1"/>
    </xf>
    <xf numFmtId="0" fontId="20" fillId="0" borderId="0" xfId="0" applyFont="1" applyFill="1" applyAlignment="1">
      <alignment vertical="top" wrapText="1"/>
    </xf>
    <xf numFmtId="0" fontId="6" fillId="0" borderId="2" xfId="0" applyFont="1" applyBorder="1"/>
    <xf numFmtId="0" fontId="6" fillId="3" borderId="1" xfId="0" applyFont="1" applyFill="1" applyBorder="1" applyAlignment="1">
      <alignment horizontal="center" wrapText="1"/>
    </xf>
    <xf numFmtId="0" fontId="5" fillId="0" borderId="1" xfId="0" applyFont="1" applyFill="1" applyBorder="1"/>
    <xf numFmtId="0" fontId="5" fillId="0" borderId="5" xfId="0" applyFont="1" applyFill="1" applyBorder="1"/>
    <xf numFmtId="0" fontId="5" fillId="0" borderId="8" xfId="0" applyFont="1" applyFill="1" applyBorder="1"/>
    <xf numFmtId="0" fontId="5" fillId="0" borderId="39" xfId="0" applyFont="1" applyFill="1" applyBorder="1"/>
    <xf numFmtId="0" fontId="6" fillId="0" borderId="11" xfId="0" applyFont="1" applyFill="1" applyBorder="1" applyAlignment="1">
      <alignment wrapText="1"/>
    </xf>
    <xf numFmtId="0" fontId="12" fillId="0" borderId="10" xfId="0" applyFont="1" applyFill="1" applyBorder="1"/>
    <xf numFmtId="0" fontId="17" fillId="0" borderId="4" xfId="0" applyFont="1" applyFill="1" applyBorder="1" applyAlignment="1">
      <alignment horizontal="left" wrapText="1"/>
    </xf>
    <xf numFmtId="0" fontId="12" fillId="0" borderId="7" xfId="0" applyFont="1" applyFill="1" applyBorder="1"/>
    <xf numFmtId="0" fontId="17" fillId="0" borderId="9" xfId="0" applyFont="1" applyFill="1" applyBorder="1" applyAlignment="1">
      <alignment horizontal="left" wrapText="1"/>
    </xf>
    <xf numFmtId="0" fontId="5" fillId="0" borderId="0" xfId="0" applyFont="1" applyFill="1" applyAlignment="1">
      <alignment horizontal="right"/>
    </xf>
    <xf numFmtId="0" fontId="19" fillId="2" borderId="31" xfId="0" applyFont="1" applyFill="1" applyBorder="1" applyAlignment="1"/>
    <xf numFmtId="0" fontId="19" fillId="2" borderId="32" xfId="0" applyFont="1" applyFill="1" applyBorder="1" applyAlignment="1"/>
    <xf numFmtId="0" fontId="19" fillId="2" borderId="17" xfId="0" applyFont="1" applyFill="1" applyBorder="1" applyAlignment="1"/>
    <xf numFmtId="0" fontId="20" fillId="0" borderId="0" xfId="0" applyFont="1"/>
    <xf numFmtId="0" fontId="20" fillId="0" borderId="4" xfId="0" applyFont="1" applyFill="1" applyBorder="1"/>
    <xf numFmtId="0" fontId="18" fillId="0" borderId="0" xfId="0" applyFont="1" applyBorder="1" applyAlignment="1">
      <alignment wrapText="1"/>
    </xf>
    <xf numFmtId="0" fontId="20" fillId="0" borderId="0" xfId="0" applyFont="1" applyFill="1"/>
    <xf numFmtId="0" fontId="7" fillId="0" borderId="5" xfId="0" applyFont="1" applyFill="1" applyBorder="1" applyAlignment="1">
      <alignment horizontal="center"/>
    </xf>
    <xf numFmtId="0" fontId="12" fillId="0" borderId="10" xfId="0" applyFont="1" applyFill="1" applyBorder="1" applyAlignment="1">
      <alignment wrapText="1"/>
    </xf>
    <xf numFmtId="0" fontId="20" fillId="0" borderId="1" xfId="0" applyFont="1" applyFill="1" applyBorder="1"/>
    <xf numFmtId="0" fontId="20" fillId="0" borderId="0" xfId="0" applyFont="1" applyFill="1" applyAlignment="1">
      <alignment wrapText="1"/>
    </xf>
    <xf numFmtId="0" fontId="20" fillId="0" borderId="0" xfId="0" applyFont="1" applyFill="1" applyAlignment="1">
      <alignment horizontal="right"/>
    </xf>
    <xf numFmtId="0" fontId="6" fillId="0" borderId="10" xfId="0" applyFont="1" applyFill="1" applyBorder="1" applyAlignment="1">
      <alignment wrapText="1"/>
    </xf>
    <xf numFmtId="0" fontId="12" fillId="0" borderId="1" xfId="0" applyFont="1" applyFill="1" applyBorder="1" applyAlignment="1">
      <alignment wrapText="1"/>
    </xf>
    <xf numFmtId="0" fontId="12" fillId="0" borderId="5" xfId="0" applyFont="1" applyFill="1" applyBorder="1" applyAlignment="1">
      <alignment wrapText="1"/>
    </xf>
    <xf numFmtId="0" fontId="12" fillId="0" borderId="2" xfId="0" applyFont="1" applyFill="1" applyBorder="1" applyAlignment="1">
      <alignment wrapText="1"/>
    </xf>
    <xf numFmtId="0" fontId="12" fillId="0" borderId="3" xfId="0" applyFont="1" applyFill="1" applyBorder="1" applyAlignment="1">
      <alignment wrapText="1"/>
    </xf>
    <xf numFmtId="0" fontId="27" fillId="0" borderId="6" xfId="0" applyFont="1" applyFill="1" applyBorder="1"/>
    <xf numFmtId="0" fontId="12" fillId="0" borderId="63" xfId="0" applyFont="1" applyFill="1" applyBorder="1" applyAlignment="1">
      <alignment horizontal="center" wrapText="1"/>
    </xf>
    <xf numFmtId="0" fontId="12" fillId="0" borderId="39" xfId="0" applyFont="1" applyFill="1" applyBorder="1" applyAlignment="1">
      <alignment horizontal="center" wrapText="1"/>
    </xf>
    <xf numFmtId="0" fontId="12" fillId="0" borderId="56" xfId="0" applyFont="1" applyFill="1" applyBorder="1" applyAlignment="1">
      <alignment horizontal="center" wrapText="1"/>
    </xf>
    <xf numFmtId="0" fontId="12" fillId="0" borderId="9" xfId="0" applyFont="1" applyFill="1" applyBorder="1" applyAlignment="1">
      <alignment wrapText="1"/>
    </xf>
    <xf numFmtId="0" fontId="12" fillId="0" borderId="15" xfId="0" applyFont="1" applyFill="1" applyBorder="1" applyAlignment="1">
      <alignment horizontal="center" wrapText="1"/>
    </xf>
    <xf numFmtId="0" fontId="12" fillId="0" borderId="33" xfId="0" applyFont="1" applyFill="1" applyBorder="1" applyAlignment="1">
      <alignment horizontal="center" wrapText="1"/>
    </xf>
    <xf numFmtId="0" fontId="6" fillId="0" borderId="8" xfId="0" applyFont="1" applyBorder="1" applyAlignment="1">
      <alignment wrapText="1"/>
    </xf>
    <xf numFmtId="0" fontId="6" fillId="0" borderId="61" xfId="0" applyFont="1" applyBorder="1" applyAlignment="1">
      <alignment wrapText="1"/>
    </xf>
    <xf numFmtId="0" fontId="20" fillId="3" borderId="3" xfId="0" applyFont="1" applyFill="1" applyBorder="1"/>
    <xf numFmtId="0" fontId="20" fillId="0" borderId="1" xfId="0" applyFont="1" applyBorder="1"/>
    <xf numFmtId="0" fontId="20" fillId="0" borderId="5" xfId="0" applyFont="1" applyFill="1" applyBorder="1"/>
    <xf numFmtId="0" fontId="20" fillId="0" borderId="8" xfId="0" applyFont="1" applyBorder="1"/>
    <xf numFmtId="0" fontId="20" fillId="0" borderId="8" xfId="0" applyFont="1" applyFill="1" applyBorder="1"/>
    <xf numFmtId="0" fontId="20" fillId="0" borderId="39" xfId="0" applyFont="1" applyFill="1" applyBorder="1"/>
    <xf numFmtId="0" fontId="20" fillId="3" borderId="9" xfId="0" applyFont="1" applyFill="1" applyBorder="1"/>
    <xf numFmtId="0" fontId="5" fillId="0" borderId="2" xfId="0" applyFont="1" applyFill="1" applyBorder="1" applyAlignment="1">
      <alignment wrapText="1"/>
    </xf>
    <xf numFmtId="0" fontId="5" fillId="0" borderId="11" xfId="0" applyFont="1" applyFill="1" applyBorder="1"/>
    <xf numFmtId="0" fontId="5" fillId="3" borderId="8" xfId="0" applyNumberFormat="1" applyFont="1" applyFill="1" applyBorder="1" applyAlignment="1">
      <alignment horizontal="center"/>
    </xf>
    <xf numFmtId="0" fontId="5" fillId="0" borderId="1" xfId="0" applyNumberFormat="1" applyFont="1" applyFill="1" applyBorder="1" applyAlignment="1">
      <alignment horizontal="center"/>
    </xf>
    <xf numFmtId="0" fontId="5" fillId="0" borderId="11" xfId="0" applyNumberFormat="1" applyFont="1" applyFill="1" applyBorder="1" applyAlignment="1">
      <alignment horizontal="center"/>
    </xf>
    <xf numFmtId="0" fontId="5" fillId="3" borderId="49" xfId="0" applyNumberFormat="1" applyFont="1" applyFill="1" applyBorder="1" applyAlignment="1">
      <alignment horizontal="center"/>
    </xf>
    <xf numFmtId="0" fontId="5" fillId="3" borderId="6" xfId="0" applyFont="1" applyFill="1" applyBorder="1"/>
    <xf numFmtId="0" fontId="6" fillId="0" borderId="0" xfId="0" applyFont="1"/>
    <xf numFmtId="0" fontId="5" fillId="0" borderId="0" xfId="0" applyFont="1" applyAlignment="1">
      <alignment horizontal="left"/>
    </xf>
    <xf numFmtId="0" fontId="5" fillId="3" borderId="1" xfId="0" applyNumberFormat="1" applyFont="1" applyFill="1" applyBorder="1" applyAlignment="1">
      <alignment horizontal="center"/>
    </xf>
    <xf numFmtId="0" fontId="20" fillId="3" borderId="1" xfId="0" applyFont="1" applyFill="1" applyBorder="1"/>
    <xf numFmtId="0" fontId="20" fillId="3" borderId="5" xfId="0" applyFont="1" applyFill="1" applyBorder="1"/>
    <xf numFmtId="0" fontId="5" fillId="3" borderId="7" xfId="0" applyFont="1" applyFill="1" applyBorder="1" applyAlignment="1">
      <alignment wrapText="1"/>
    </xf>
    <xf numFmtId="0" fontId="20" fillId="3" borderId="8" xfId="0" applyFont="1" applyFill="1" applyBorder="1"/>
    <xf numFmtId="0" fontId="20" fillId="3" borderId="39" xfId="0" applyFont="1" applyFill="1" applyBorder="1"/>
    <xf numFmtId="0" fontId="5" fillId="3" borderId="5" xfId="0" applyFont="1" applyFill="1" applyBorder="1"/>
    <xf numFmtId="0" fontId="5" fillId="3" borderId="69" xfId="0" applyFont="1" applyFill="1" applyBorder="1"/>
    <xf numFmtId="0" fontId="7" fillId="2" borderId="23" xfId="0" applyFont="1" applyFill="1" applyBorder="1" applyAlignment="1">
      <alignment wrapText="1"/>
    </xf>
    <xf numFmtId="0" fontId="7" fillId="2" borderId="24" xfId="0" applyFont="1" applyFill="1" applyBorder="1" applyAlignment="1">
      <alignment horizontal="right"/>
    </xf>
    <xf numFmtId="0" fontId="12" fillId="0" borderId="11" xfId="0" applyFont="1" applyFill="1" applyBorder="1" applyAlignment="1">
      <alignment horizontal="center" wrapText="1"/>
    </xf>
    <xf numFmtId="0" fontId="12" fillId="0" borderId="4" xfId="0" applyFont="1" applyFill="1" applyBorder="1" applyAlignment="1">
      <alignment horizontal="center" wrapText="1"/>
    </xf>
    <xf numFmtId="0" fontId="12" fillId="2" borderId="2" xfId="0" applyFont="1" applyFill="1" applyBorder="1" applyAlignment="1">
      <alignment wrapText="1"/>
    </xf>
    <xf numFmtId="0" fontId="12" fillId="2" borderId="1" xfId="0" applyFont="1" applyFill="1" applyBorder="1" applyAlignment="1">
      <alignment horizontal="right" wrapText="1"/>
    </xf>
    <xf numFmtId="0" fontId="20" fillId="0" borderId="2" xfId="0" applyFont="1" applyBorder="1" applyAlignment="1">
      <alignment wrapText="1"/>
    </xf>
    <xf numFmtId="49" fontId="20" fillId="0" borderId="1" xfId="0" applyNumberFormat="1" applyFont="1" applyBorder="1" applyAlignment="1">
      <alignment horizontal="right"/>
    </xf>
    <xf numFmtId="0" fontId="20" fillId="0" borderId="1" xfId="0" applyNumberFormat="1" applyFont="1" applyBorder="1" applyAlignment="1">
      <alignment horizontal="right"/>
    </xf>
    <xf numFmtId="0" fontId="20" fillId="0" borderId="7" xfId="0" applyFont="1" applyBorder="1" applyAlignment="1">
      <alignment wrapText="1"/>
    </xf>
    <xf numFmtId="0" fontId="20" fillId="0" borderId="8" xfId="0" applyNumberFormat="1" applyFont="1" applyBorder="1" applyAlignment="1">
      <alignment horizontal="right"/>
    </xf>
    <xf numFmtId="0" fontId="27" fillId="2" borderId="2" xfId="0" applyFont="1" applyFill="1" applyBorder="1" applyAlignment="1">
      <alignment wrapText="1"/>
    </xf>
    <xf numFmtId="0" fontId="20" fillId="3" borderId="11" xfId="0" applyNumberFormat="1" applyFont="1" applyFill="1" applyBorder="1" applyAlignment="1">
      <alignment horizontal="center"/>
    </xf>
    <xf numFmtId="0" fontId="20" fillId="0" borderId="38" xfId="0" applyFont="1" applyFill="1" applyBorder="1" applyAlignment="1">
      <alignment wrapText="1"/>
    </xf>
    <xf numFmtId="0" fontId="20" fillId="2" borderId="24" xfId="0" applyFont="1" applyFill="1" applyBorder="1" applyAlignment="1">
      <alignment horizontal="right"/>
    </xf>
    <xf numFmtId="0" fontId="20" fillId="3" borderId="25" xfId="0" applyFont="1" applyFill="1" applyBorder="1"/>
    <xf numFmtId="0" fontId="20" fillId="0" borderId="19" xfId="0" applyFont="1" applyFill="1" applyBorder="1" applyAlignment="1">
      <alignment wrapText="1"/>
    </xf>
    <xf numFmtId="0" fontId="20" fillId="0" borderId="18" xfId="0" applyFont="1" applyFill="1" applyBorder="1"/>
    <xf numFmtId="0" fontId="20" fillId="0" borderId="40" xfId="0" applyFont="1" applyFill="1" applyBorder="1"/>
    <xf numFmtId="0" fontId="20" fillId="0" borderId="20" xfId="0" applyFont="1" applyFill="1" applyBorder="1"/>
    <xf numFmtId="0" fontId="20" fillId="0" borderId="10" xfId="0" applyFont="1" applyFill="1" applyBorder="1" applyAlignment="1">
      <alignment wrapText="1"/>
    </xf>
    <xf numFmtId="0" fontId="20" fillId="0" borderId="11" xfId="0" applyFont="1" applyFill="1" applyBorder="1"/>
    <xf numFmtId="0" fontId="20" fillId="4" borderId="11" xfId="0" applyFont="1" applyFill="1" applyBorder="1"/>
    <xf numFmtId="0" fontId="20" fillId="4" borderId="12"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Fill="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3" borderId="49" xfId="0" applyFont="1" applyFill="1" applyBorder="1"/>
    <xf numFmtId="0" fontId="6" fillId="3" borderId="50" xfId="0" applyFont="1" applyFill="1" applyBorder="1"/>
    <xf numFmtId="0" fontId="5" fillId="0" borderId="3" xfId="0" applyFont="1" applyFill="1" applyBorder="1" applyAlignment="1"/>
    <xf numFmtId="0" fontId="6" fillId="0" borderId="19" xfId="0" applyFont="1" applyFill="1" applyBorder="1" applyAlignment="1">
      <alignment wrapText="1"/>
    </xf>
    <xf numFmtId="0" fontId="5" fillId="0" borderId="4" xfId="0" applyFont="1" applyFill="1" applyBorder="1" applyAlignment="1"/>
    <xf numFmtId="0" fontId="6" fillId="0" borderId="1" xfId="0" applyFont="1" applyFill="1" applyBorder="1" applyAlignment="1">
      <alignment horizontal="right" wrapText="1"/>
    </xf>
    <xf numFmtId="0" fontId="6" fillId="2" borderId="2" xfId="0" applyFont="1" applyFill="1" applyBorder="1" applyAlignment="1">
      <alignment vertical="center" wrapText="1"/>
    </xf>
    <xf numFmtId="0" fontId="6" fillId="2" borderId="1" xfId="0" applyNumberFormat="1" applyFont="1" applyFill="1" applyBorder="1" applyAlignment="1">
      <alignment horizontal="center" vertical="center" wrapText="1"/>
    </xf>
    <xf numFmtId="0" fontId="30" fillId="0" borderId="0" xfId="0" applyFont="1" applyAlignment="1">
      <alignment vertical="center" wrapText="1"/>
    </xf>
    <xf numFmtId="0" fontId="30" fillId="0" borderId="0" xfId="0" applyFont="1" applyFill="1" applyAlignment="1">
      <alignment vertical="center" wrapText="1"/>
    </xf>
    <xf numFmtId="0" fontId="7" fillId="3" borderId="10" xfId="0" applyFont="1" applyFill="1" applyBorder="1" applyAlignment="1">
      <alignment wrapText="1"/>
    </xf>
    <xf numFmtId="0" fontId="10"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6" fillId="0" borderId="1" xfId="0" applyFont="1" applyBorder="1" applyAlignment="1">
      <alignment horizontal="center" wrapText="1"/>
    </xf>
    <xf numFmtId="0" fontId="5" fillId="0" borderId="7" xfId="0" applyFont="1" applyFill="1" applyBorder="1" applyAlignment="1">
      <alignment wrapText="1"/>
    </xf>
    <xf numFmtId="0" fontId="12" fillId="0" borderId="26" xfId="0" applyFont="1" applyFill="1" applyBorder="1" applyAlignment="1">
      <alignment wrapText="1"/>
    </xf>
    <xf numFmtId="0" fontId="12" fillId="0" borderId="34" xfId="0" applyFont="1" applyFill="1" applyBorder="1" applyAlignment="1">
      <alignment wrapText="1"/>
    </xf>
    <xf numFmtId="0" fontId="5" fillId="0" borderId="57" xfId="0" applyFont="1" applyBorder="1"/>
    <xf numFmtId="0" fontId="5" fillId="0" borderId="10" xfId="0" applyFont="1" applyBorder="1" applyAlignment="1">
      <alignment wrapText="1"/>
    </xf>
    <xf numFmtId="0" fontId="6" fillId="3" borderId="5" xfId="0" applyNumberFormat="1"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9" xfId="0" applyFont="1" applyFill="1" applyBorder="1" applyAlignment="1">
      <alignment wrapText="1"/>
    </xf>
    <xf numFmtId="0" fontId="6" fillId="3" borderId="70" xfId="0" applyFont="1" applyFill="1" applyBorder="1" applyAlignment="1">
      <alignment wrapText="1"/>
    </xf>
    <xf numFmtId="0" fontId="6" fillId="3" borderId="1" xfId="0" applyFont="1" applyFill="1" applyBorder="1" applyAlignment="1"/>
    <xf numFmtId="164" fontId="6" fillId="3" borderId="1" xfId="5" applyNumberFormat="1" applyFont="1" applyFill="1" applyBorder="1"/>
    <xf numFmtId="0" fontId="6" fillId="0" borderId="1" xfId="0" applyFont="1" applyBorder="1" applyAlignment="1">
      <alignment horizontal="center" wrapText="1"/>
    </xf>
    <xf numFmtId="0" fontId="6" fillId="2" borderId="1" xfId="0" applyFont="1" applyFill="1" applyBorder="1" applyAlignment="1">
      <alignment horizontal="center" wrapText="1"/>
    </xf>
    <xf numFmtId="0" fontId="6" fillId="0" borderId="1" xfId="0" applyFont="1" applyBorder="1" applyAlignment="1">
      <alignment horizontal="center" wrapText="1"/>
    </xf>
    <xf numFmtId="0" fontId="6" fillId="0" borderId="3" xfId="0" applyFont="1" applyFill="1" applyBorder="1" applyAlignment="1">
      <alignment horizontal="right" wrapText="1"/>
    </xf>
    <xf numFmtId="49" fontId="5" fillId="3" borderId="3" xfId="0" applyNumberFormat="1" applyFont="1" applyFill="1" applyBorder="1" applyAlignment="1">
      <alignment horizontal="right"/>
    </xf>
    <xf numFmtId="0" fontId="20" fillId="0" borderId="11" xfId="0" applyNumberFormat="1" applyFont="1" applyFill="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6" fillId="3" borderId="45" xfId="0" applyFont="1" applyFill="1" applyBorder="1" applyAlignment="1">
      <alignment wrapText="1"/>
    </xf>
    <xf numFmtId="0" fontId="5" fillId="3" borderId="46" xfId="0" applyNumberFormat="1" applyFont="1" applyFill="1" applyBorder="1" applyAlignment="1">
      <alignment horizontal="center"/>
    </xf>
    <xf numFmtId="0" fontId="5" fillId="3" borderId="46" xfId="0" applyFont="1" applyFill="1" applyBorder="1"/>
    <xf numFmtId="0" fontId="5" fillId="3" borderId="47" xfId="0" applyFont="1" applyFill="1" applyBorder="1"/>
    <xf numFmtId="0" fontId="5" fillId="3" borderId="48" xfId="0" applyFont="1" applyFill="1" applyBorder="1"/>
    <xf numFmtId="3" fontId="6" fillId="3" borderId="4" xfId="0" applyNumberFormat="1" applyFont="1" applyFill="1" applyBorder="1" applyAlignment="1">
      <alignment horizontal="right"/>
    </xf>
    <xf numFmtId="3" fontId="5" fillId="0" borderId="1" xfId="0" applyNumberFormat="1" applyFont="1" applyBorder="1" applyAlignment="1">
      <alignment horizontal="right"/>
    </xf>
    <xf numFmtId="3" fontId="5" fillId="0" borderId="1" xfId="0" applyNumberFormat="1" applyFont="1" applyBorder="1"/>
    <xf numFmtId="3" fontId="5" fillId="0" borderId="3" xfId="0" applyNumberFormat="1" applyFont="1" applyBorder="1"/>
    <xf numFmtId="3" fontId="5" fillId="3" borderId="1" xfId="0" applyNumberFormat="1" applyFont="1" applyFill="1" applyBorder="1" applyAlignment="1">
      <alignment horizontal="right"/>
    </xf>
    <xf numFmtId="3" fontId="5" fillId="3" borderId="1" xfId="0" applyNumberFormat="1" applyFont="1" applyFill="1" applyBorder="1"/>
    <xf numFmtId="3" fontId="5" fillId="3" borderId="3" xfId="0" applyNumberFormat="1" applyFont="1" applyFill="1" applyBorder="1"/>
    <xf numFmtId="3" fontId="5" fillId="0" borderId="8" xfId="0" applyNumberFormat="1" applyFont="1" applyBorder="1" applyAlignment="1">
      <alignment horizontal="right"/>
    </xf>
    <xf numFmtId="3" fontId="5" fillId="0" borderId="8" xfId="0" applyNumberFormat="1" applyFont="1" applyBorder="1"/>
    <xf numFmtId="3" fontId="5" fillId="0" borderId="9" xfId="0" applyNumberFormat="1" applyFont="1" applyBorder="1"/>
    <xf numFmtId="3" fontId="5" fillId="3" borderId="8" xfId="0" applyNumberFormat="1" applyFont="1" applyFill="1" applyBorder="1"/>
    <xf numFmtId="3" fontId="5" fillId="3" borderId="9" xfId="0" applyNumberFormat="1" applyFont="1" applyFill="1" applyBorder="1"/>
    <xf numFmtId="3" fontId="20" fillId="0" borderId="1" xfId="0" applyNumberFormat="1" applyFont="1" applyBorder="1" applyAlignment="1">
      <alignment horizontal="right"/>
    </xf>
    <xf numFmtId="3" fontId="20" fillId="0" borderId="1" xfId="0" applyNumberFormat="1" applyFont="1" applyBorder="1"/>
    <xf numFmtId="3" fontId="20" fillId="0" borderId="3" xfId="0" applyNumberFormat="1" applyFont="1" applyBorder="1"/>
    <xf numFmtId="3" fontId="20" fillId="0" borderId="8" xfId="0" applyNumberFormat="1" applyFont="1" applyBorder="1" applyAlignment="1">
      <alignment horizontal="right"/>
    </xf>
    <xf numFmtId="3" fontId="20" fillId="0" borderId="8" xfId="0" applyNumberFormat="1" applyFont="1" applyBorder="1"/>
    <xf numFmtId="3" fontId="20" fillId="0" borderId="9" xfId="0" applyNumberFormat="1" applyFont="1" applyBorder="1"/>
    <xf numFmtId="3" fontId="20" fillId="3" borderId="11" xfId="0" applyNumberFormat="1" applyFont="1" applyFill="1" applyBorder="1"/>
    <xf numFmtId="3" fontId="20" fillId="3" borderId="4" xfId="0" applyNumberFormat="1" applyFont="1" applyFill="1" applyBorder="1"/>
    <xf numFmtId="0" fontId="6" fillId="3" borderId="15" xfId="0" applyFont="1" applyFill="1" applyBorder="1"/>
    <xf numFmtId="0" fontId="6" fillId="0" borderId="2" xfId="0" applyFont="1" applyFill="1" applyBorder="1" applyAlignment="1">
      <alignment horizontal="left" wrapText="1"/>
    </xf>
    <xf numFmtId="0" fontId="12" fillId="0" borderId="63" xfId="0" applyFont="1" applyFill="1" applyBorder="1" applyAlignment="1">
      <alignment wrapText="1"/>
    </xf>
    <xf numFmtId="0" fontId="12" fillId="0" borderId="39" xfId="0" applyFont="1" applyFill="1" applyBorder="1" applyAlignment="1">
      <alignment wrapText="1"/>
    </xf>
    <xf numFmtId="0" fontId="12" fillId="0" borderId="7" xfId="0" applyFont="1" applyFill="1" applyBorder="1" applyAlignment="1">
      <alignment wrapText="1"/>
    </xf>
    <xf numFmtId="0" fontId="12" fillId="0" borderId="56" xfId="0" applyFont="1" applyFill="1" applyBorder="1" applyAlignment="1">
      <alignment wrapText="1"/>
    </xf>
    <xf numFmtId="0" fontId="27" fillId="2" borderId="23" xfId="0" applyFont="1" applyFill="1" applyBorder="1" applyAlignment="1">
      <alignment wrapText="1"/>
    </xf>
    <xf numFmtId="0" fontId="20" fillId="2" borderId="25" xfId="0" applyFont="1" applyFill="1" applyBorder="1"/>
    <xf numFmtId="0" fontId="6" fillId="4" borderId="10" xfId="0" applyFont="1" applyFill="1" applyBorder="1" applyAlignment="1">
      <alignment wrapText="1"/>
    </xf>
    <xf numFmtId="0" fontId="20" fillId="3" borderId="24" xfId="0" applyFont="1" applyFill="1" applyBorder="1"/>
    <xf numFmtId="3" fontId="20" fillId="3" borderId="11" xfId="0" applyNumberFormat="1" applyFont="1" applyFill="1" applyBorder="1" applyAlignment="1">
      <alignment horizontal="right"/>
    </xf>
    <xf numFmtId="17" fontId="13" fillId="0" borderId="1" xfId="0" applyNumberFormat="1" applyFont="1" applyFill="1" applyBorder="1" applyAlignment="1">
      <alignment horizontal="left" vertical="top" wrapText="1"/>
    </xf>
    <xf numFmtId="0" fontId="12" fillId="3" borderId="38" xfId="0" applyFont="1" applyFill="1" applyBorder="1" applyAlignment="1">
      <alignment wrapText="1"/>
    </xf>
    <xf numFmtId="0" fontId="12" fillId="4" borderId="10" xfId="0" applyFont="1" applyFill="1" applyBorder="1" applyAlignment="1">
      <alignment wrapText="1"/>
    </xf>
    <xf numFmtId="165" fontId="5" fillId="0" borderId="1" xfId="0" applyNumberFormat="1" applyFont="1" applyFill="1" applyBorder="1" applyAlignment="1">
      <alignment wrapText="1"/>
    </xf>
    <xf numFmtId="165" fontId="5" fillId="0" borderId="1" xfId="0" applyNumberFormat="1" applyFont="1" applyFill="1" applyBorder="1" applyAlignment="1"/>
    <xf numFmtId="165" fontId="0" fillId="3" borderId="11" xfId="0" applyNumberFormat="1" applyFill="1" applyBorder="1" applyAlignment="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7" fillId="0" borderId="1" xfId="0" applyFont="1" applyFill="1" applyBorder="1" applyAlignment="1">
      <alignment horizontal="right" wrapText="1"/>
    </xf>
    <xf numFmtId="0" fontId="7" fillId="0" borderId="3" xfId="0" applyFont="1" applyFill="1" applyBorder="1" applyAlignment="1">
      <alignment horizontal="right" wrapText="1"/>
    </xf>
    <xf numFmtId="0" fontId="5" fillId="2" borderId="24" xfId="0" applyFont="1" applyFill="1" applyBorder="1"/>
    <xf numFmtId="0" fontId="6" fillId="2" borderId="72" xfId="0" applyFont="1" applyFill="1" applyBorder="1" applyAlignment="1">
      <alignment wrapText="1"/>
    </xf>
    <xf numFmtId="0" fontId="5" fillId="2" borderId="35" xfId="0" applyFont="1" applyFill="1" applyBorder="1"/>
    <xf numFmtId="0" fontId="5" fillId="2" borderId="25" xfId="0" applyFont="1" applyFill="1" applyBorder="1"/>
    <xf numFmtId="0" fontId="6" fillId="4" borderId="61" xfId="0" applyFont="1" applyFill="1" applyBorder="1" applyAlignment="1">
      <alignment wrapText="1"/>
    </xf>
    <xf numFmtId="0" fontId="20" fillId="3" borderId="42" xfId="0" applyFont="1" applyFill="1" applyBorder="1"/>
    <xf numFmtId="0" fontId="6" fillId="3" borderId="71" xfId="0" applyFont="1" applyFill="1" applyBorder="1" applyAlignment="1">
      <alignment wrapText="1"/>
    </xf>
    <xf numFmtId="0" fontId="20" fillId="3" borderId="43" xfId="0" applyFont="1" applyFill="1" applyBorder="1"/>
    <xf numFmtId="0" fontId="20" fillId="3" borderId="44" xfId="0" applyFont="1" applyFill="1" applyBorder="1"/>
    <xf numFmtId="0" fontId="6" fillId="4" borderId="10" xfId="0" applyFont="1" applyFill="1" applyBorder="1" applyAlignment="1">
      <alignment vertical="center" wrapText="1"/>
    </xf>
    <xf numFmtId="0" fontId="7" fillId="2" borderId="16" xfId="0" applyFont="1" applyFill="1" applyBorder="1" applyAlignment="1">
      <alignment horizontal="center"/>
    </xf>
    <xf numFmtId="0" fontId="6" fillId="3" borderId="4" xfId="0" applyFont="1" applyFill="1" applyBorder="1" applyAlignment="1">
      <alignment horizontal="center" wrapText="1"/>
    </xf>
    <xf numFmtId="0" fontId="6" fillId="3" borderId="11" xfId="0" applyFont="1" applyFill="1" applyBorder="1" applyAlignment="1">
      <alignment horizontal="center" wrapText="1"/>
    </xf>
    <xf numFmtId="0" fontId="7" fillId="2" borderId="3" xfId="0" applyFont="1" applyFill="1" applyBorder="1" applyAlignment="1">
      <alignment horizontal="center"/>
    </xf>
    <xf numFmtId="165" fontId="6" fillId="3" borderId="1" xfId="0" applyNumberFormat="1" applyFont="1" applyFill="1" applyBorder="1" applyAlignment="1">
      <alignment wrapText="1"/>
    </xf>
    <xf numFmtId="0" fontId="5" fillId="0" borderId="11" xfId="0" applyFont="1" applyFill="1" applyBorder="1" applyAlignment="1">
      <alignment horizontal="center" wrapText="1"/>
    </xf>
    <xf numFmtId="3" fontId="0" fillId="3" borderId="11" xfId="0" applyNumberFormat="1" applyFill="1" applyBorder="1" applyAlignment="1"/>
    <xf numFmtId="165" fontId="6" fillId="3" borderId="1" xfId="0" applyNumberFormat="1" applyFont="1" applyFill="1" applyBorder="1"/>
    <xf numFmtId="3" fontId="6" fillId="3" borderId="3" xfId="0" applyNumberFormat="1" applyFont="1" applyFill="1" applyBorder="1"/>
    <xf numFmtId="165" fontId="25" fillId="3" borderId="11" xfId="0" applyNumberFormat="1" applyFont="1" applyFill="1" applyBorder="1"/>
    <xf numFmtId="165" fontId="25" fillId="3" borderId="4" xfId="0" applyNumberFormat="1" applyFont="1" applyFill="1" applyBorder="1"/>
    <xf numFmtId="0" fontId="24" fillId="6" borderId="27" xfId="0" applyFont="1" applyFill="1" applyBorder="1" applyAlignment="1">
      <alignment horizontal="center" vertical="center" wrapText="1"/>
    </xf>
    <xf numFmtId="0" fontId="25" fillId="0" borderId="0" xfId="0" applyFont="1" applyFill="1" applyBorder="1" applyAlignment="1">
      <alignment horizontal="left" vertical="top" wrapText="1"/>
    </xf>
    <xf numFmtId="0" fontId="10" fillId="6" borderId="5" xfId="0" applyFont="1" applyFill="1" applyBorder="1" applyAlignment="1">
      <alignment horizontal="center" vertical="center" wrapText="1"/>
    </xf>
    <xf numFmtId="0" fontId="6" fillId="3" borderId="4" xfId="0" applyFont="1" applyFill="1" applyBorder="1"/>
    <xf numFmtId="0" fontId="15" fillId="0" borderId="0" xfId="0" applyFont="1" applyFill="1"/>
    <xf numFmtId="0" fontId="17" fillId="0" borderId="0" xfId="0" applyFont="1"/>
    <xf numFmtId="0" fontId="6" fillId="0" borderId="1" xfId="0" applyFont="1" applyBorder="1" applyAlignment="1">
      <alignment horizontal="center" wrapText="1"/>
    </xf>
    <xf numFmtId="0" fontId="6" fillId="0" borderId="8" xfId="0" applyFont="1" applyBorder="1" applyAlignment="1">
      <alignment horizontal="center" wrapText="1"/>
    </xf>
    <xf numFmtId="0" fontId="6" fillId="0" borderId="3" xfId="0" applyFont="1" applyBorder="1" applyAlignment="1">
      <alignment horizontal="center" wrapText="1"/>
    </xf>
    <xf numFmtId="0" fontId="6" fillId="0" borderId="1" xfId="1" applyFont="1" applyBorder="1" applyAlignment="1">
      <alignment horizontal="center" wrapText="1"/>
    </xf>
    <xf numFmtId="0" fontId="5" fillId="0" borderId="1" xfId="0" applyFont="1" applyBorder="1" applyAlignment="1">
      <alignment horizontal="left" wrapText="1"/>
    </xf>
    <xf numFmtId="0" fontId="6" fillId="0" borderId="5" xfId="0" applyFont="1" applyBorder="1" applyAlignment="1">
      <alignment wrapText="1"/>
    </xf>
    <xf numFmtId="0" fontId="6" fillId="0" borderId="7" xfId="0" applyFont="1" applyBorder="1" applyAlignment="1">
      <alignment wrapText="1"/>
    </xf>
    <xf numFmtId="0" fontId="6" fillId="0" borderId="39" xfId="0" applyFont="1" applyBorder="1" applyAlignment="1">
      <alignment wrapText="1"/>
    </xf>
    <xf numFmtId="0" fontId="6" fillId="0" borderId="9" xfId="0" applyFont="1" applyBorder="1" applyAlignment="1">
      <alignment wrapText="1"/>
    </xf>
    <xf numFmtId="0" fontId="29" fillId="0" borderId="7" xfId="0" applyFont="1" applyBorder="1" applyAlignment="1">
      <alignment wrapText="1"/>
    </xf>
    <xf numFmtId="0" fontId="29" fillId="0" borderId="39" xfId="0" applyFont="1" applyBorder="1" applyAlignment="1">
      <alignment wrapText="1"/>
    </xf>
    <xf numFmtId="0" fontId="29" fillId="0" borderId="9" xfId="0" applyFont="1" applyBorder="1" applyAlignment="1">
      <alignment wrapText="1"/>
    </xf>
    <xf numFmtId="0" fontId="29" fillId="4" borderId="7" xfId="0" applyFont="1" applyFill="1" applyBorder="1" applyAlignment="1">
      <alignment wrapText="1"/>
    </xf>
    <xf numFmtId="0" fontId="29" fillId="7" borderId="10" xfId="0" applyFont="1" applyFill="1" applyBorder="1" applyAlignment="1">
      <alignment wrapText="1"/>
    </xf>
    <xf numFmtId="0" fontId="28" fillId="7" borderId="12" xfId="0" applyFont="1" applyFill="1" applyBorder="1" applyAlignment="1"/>
    <xf numFmtId="0" fontId="28" fillId="7" borderId="4" xfId="0" applyFont="1" applyFill="1" applyBorder="1" applyAlignment="1"/>
    <xf numFmtId="0" fontId="7" fillId="2" borderId="5" xfId="0" applyFont="1" applyFill="1" applyBorder="1" applyAlignment="1">
      <alignment horizontal="right" wrapText="1"/>
    </xf>
    <xf numFmtId="0" fontId="7" fillId="2"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2" borderId="2" xfId="0" applyFont="1" applyFill="1" applyBorder="1" applyAlignment="1">
      <alignment vertical="center" wrapText="1"/>
    </xf>
    <xf numFmtId="0" fontId="7" fillId="0" borderId="2" xfId="0" applyFont="1" applyFill="1" applyBorder="1" applyAlignment="1">
      <alignment vertical="center" wrapText="1"/>
    </xf>
    <xf numFmtId="0" fontId="7" fillId="0" borderId="7" xfId="0" applyFont="1" applyFill="1" applyBorder="1" applyAlignment="1">
      <alignment wrapText="1"/>
    </xf>
    <xf numFmtId="0" fontId="6" fillId="3" borderId="11" xfId="0" applyNumberFormat="1" applyFont="1" applyFill="1" applyBorder="1" applyAlignment="1">
      <alignment horizontal="center" wrapText="1"/>
    </xf>
    <xf numFmtId="0" fontId="6" fillId="3" borderId="4" xfId="0" applyNumberFormat="1" applyFont="1" applyFill="1" applyBorder="1" applyAlignment="1">
      <alignment horizontal="center" wrapText="1"/>
    </xf>
    <xf numFmtId="0" fontId="18" fillId="0" borderId="0" xfId="0" applyFont="1"/>
    <xf numFmtId="0" fontId="6" fillId="3" borderId="1" xfId="0" applyFont="1" applyFill="1" applyBorder="1" applyAlignment="1">
      <alignment horizontal="left" wrapText="1"/>
    </xf>
    <xf numFmtId="0" fontId="5" fillId="0" borderId="11" xfId="0" applyFont="1" applyBorder="1" applyAlignment="1">
      <alignment horizontal="center"/>
    </xf>
    <xf numFmtId="0" fontId="6" fillId="0" borderId="4" xfId="0" applyFont="1" applyBorder="1" applyAlignment="1">
      <alignment horizontal="center" wrapText="1"/>
    </xf>
    <xf numFmtId="0" fontId="5" fillId="0" borderId="1" xfId="0" applyFont="1" applyBorder="1" applyAlignment="1">
      <alignment horizontal="left"/>
    </xf>
    <xf numFmtId="0" fontId="5" fillId="0" borderId="1" xfId="0" applyFont="1" applyFill="1" applyBorder="1" applyAlignment="1">
      <alignment horizontal="left"/>
    </xf>
    <xf numFmtId="0" fontId="34" fillId="8" borderId="2" xfId="0" applyFont="1" applyFill="1" applyBorder="1" applyAlignment="1">
      <alignment wrapText="1"/>
    </xf>
    <xf numFmtId="10" fontId="0" fillId="0" borderId="1" xfId="0" applyNumberFormat="1" applyBorder="1"/>
    <xf numFmtId="10" fontId="0" fillId="3" borderId="3" xfId="0" applyNumberFormat="1" applyFill="1" applyBorder="1"/>
    <xf numFmtId="0" fontId="35" fillId="8" borderId="14" xfId="0" applyFont="1" applyFill="1" applyBorder="1" applyAlignment="1">
      <alignment vertical="center" wrapText="1"/>
    </xf>
    <xf numFmtId="0" fontId="35" fillId="8" borderId="14" xfId="0" applyFont="1" applyFill="1" applyBorder="1" applyAlignment="1">
      <alignment wrapText="1"/>
    </xf>
    <xf numFmtId="10" fontId="0" fillId="0" borderId="8" xfId="0" applyNumberFormat="1" applyBorder="1"/>
    <xf numFmtId="10" fontId="0" fillId="3" borderId="9" xfId="0" applyNumberFormat="1" applyFill="1" applyBorder="1"/>
    <xf numFmtId="0" fontId="34" fillId="8" borderId="2" xfId="0" applyFont="1" applyFill="1" applyBorder="1" applyAlignment="1">
      <alignment vertical="center" wrapText="1"/>
    </xf>
    <xf numFmtId="0" fontId="34" fillId="8" borderId="19" xfId="0" applyFont="1" applyFill="1" applyBorder="1" applyAlignment="1">
      <alignment wrapText="1"/>
    </xf>
    <xf numFmtId="10" fontId="0" fillId="0" borderId="11" xfId="0" applyNumberFormat="1" applyBorder="1"/>
    <xf numFmtId="10" fontId="0" fillId="3" borderId="4" xfId="0" applyNumberFormat="1" applyFill="1" applyBorder="1"/>
    <xf numFmtId="3" fontId="6" fillId="0" borderId="3" xfId="0" applyNumberFormat="1" applyFont="1" applyFill="1" applyBorder="1" applyAlignment="1">
      <alignment horizontal="right" wrapText="1"/>
    </xf>
    <xf numFmtId="3" fontId="6" fillId="5" borderId="3" xfId="0" applyNumberFormat="1" applyFont="1" applyFill="1" applyBorder="1" applyAlignment="1">
      <alignment horizontal="right" wrapText="1"/>
    </xf>
    <xf numFmtId="0" fontId="7" fillId="2" borderId="5" xfId="0" applyFont="1" applyFill="1" applyBorder="1" applyAlignment="1">
      <alignment horizontal="center"/>
    </xf>
    <xf numFmtId="0" fontId="6" fillId="0" borderId="1" xfId="0" applyFont="1" applyBorder="1" applyAlignment="1">
      <alignment horizontal="center" wrapText="1"/>
    </xf>
    <xf numFmtId="0" fontId="6" fillId="0" borderId="1" xfId="0" applyFont="1" applyFill="1" applyBorder="1" applyAlignment="1">
      <alignment horizontal="center" wrapText="1"/>
    </xf>
    <xf numFmtId="0" fontId="12" fillId="0" borderId="9" xfId="0" applyFont="1" applyFill="1" applyBorder="1" applyAlignment="1">
      <alignment horizontal="center" wrapText="1"/>
    </xf>
    <xf numFmtId="0" fontId="12" fillId="0" borderId="7" xfId="0" applyFont="1" applyFill="1" applyBorder="1" applyAlignment="1">
      <alignment horizontal="center" wrapText="1"/>
    </xf>
    <xf numFmtId="0" fontId="7" fillId="2" borderId="1" xfId="0" applyFont="1" applyFill="1" applyBorder="1" applyAlignment="1">
      <alignment horizontal="center"/>
    </xf>
    <xf numFmtId="0" fontId="5" fillId="0" borderId="3" xfId="0" applyFont="1" applyBorder="1" applyAlignment="1">
      <alignment horizontal="left" wrapText="1"/>
    </xf>
    <xf numFmtId="0" fontId="29" fillId="3" borderId="1" xfId="0" applyFont="1" applyFill="1" applyBorder="1" applyAlignment="1">
      <alignment wrapText="1"/>
    </xf>
    <xf numFmtId="0" fontId="29" fillId="3" borderId="1" xfId="0" applyFont="1" applyFill="1" applyBorder="1" applyAlignment="1">
      <alignment horizontal="right" wrapText="1"/>
    </xf>
    <xf numFmtId="0" fontId="28" fillId="0" borderId="1" xfId="0" applyFont="1" applyBorder="1" applyAlignment="1">
      <alignment wrapText="1"/>
    </xf>
    <xf numFmtId="0" fontId="28" fillId="0" borderId="1" xfId="0" applyFont="1" applyBorder="1" applyAlignment="1">
      <alignment horizontal="right"/>
    </xf>
    <xf numFmtId="14" fontId="28" fillId="0" borderId="1" xfId="0" applyNumberFormat="1" applyFont="1" applyBorder="1" applyAlignment="1">
      <alignment horizontal="right"/>
    </xf>
    <xf numFmtId="0" fontId="28" fillId="0" borderId="1" xfId="0" applyFont="1" applyBorder="1" applyAlignment="1"/>
    <xf numFmtId="0" fontId="28" fillId="0" borderId="1" xfId="0" applyFont="1" applyBorder="1" applyAlignment="1">
      <alignment horizontal="right" wrapText="1"/>
    </xf>
    <xf numFmtId="0" fontId="17" fillId="0" borderId="4" xfId="0" applyFont="1" applyFill="1" applyBorder="1" applyAlignment="1">
      <alignment horizontal="right" wrapText="1"/>
    </xf>
    <xf numFmtId="0" fontId="5" fillId="0" borderId="3" xfId="0" applyFont="1" applyBorder="1" applyAlignment="1">
      <alignment horizontal="right" wrapText="1"/>
    </xf>
    <xf numFmtId="0" fontId="12" fillId="3" borderId="10" xfId="0" applyFont="1" applyFill="1" applyBorder="1" applyAlignment="1">
      <alignment wrapText="1"/>
    </xf>
    <xf numFmtId="165" fontId="5" fillId="4" borderId="1" xfId="0" applyNumberFormat="1" applyFont="1" applyFill="1" applyBorder="1" applyAlignment="1">
      <alignment horizontal="right" wrapText="1"/>
    </xf>
    <xf numFmtId="1" fontId="5" fillId="4" borderId="1" xfId="0" applyNumberFormat="1" applyFont="1" applyFill="1" applyBorder="1" applyAlignment="1">
      <alignment horizontal="right" wrapText="1"/>
    </xf>
    <xf numFmtId="1" fontId="5" fillId="0" borderId="1" xfId="0" applyNumberFormat="1" applyFont="1" applyFill="1" applyBorder="1" applyAlignment="1"/>
    <xf numFmtId="1" fontId="6" fillId="3" borderId="3" xfId="0" applyNumberFormat="1" applyFont="1" applyFill="1" applyBorder="1" applyAlignment="1">
      <alignment wrapText="1"/>
    </xf>
    <xf numFmtId="1" fontId="5" fillId="0" borderId="1" xfId="0" applyNumberFormat="1" applyFont="1" applyFill="1" applyBorder="1" applyAlignment="1">
      <alignment wrapText="1"/>
    </xf>
    <xf numFmtId="166" fontId="6" fillId="0" borderId="18" xfId="0" applyNumberFormat="1" applyFont="1" applyBorder="1" applyAlignment="1">
      <alignment horizontal="center" wrapText="1"/>
    </xf>
    <xf numFmtId="0" fontId="7" fillId="0" borderId="10" xfId="0" applyFont="1" applyFill="1" applyBorder="1" applyAlignment="1">
      <alignment wrapText="1"/>
    </xf>
    <xf numFmtId="0" fontId="5" fillId="3" borderId="1" xfId="0" applyFont="1" applyFill="1" applyBorder="1" applyAlignment="1">
      <alignment horizontal="center"/>
    </xf>
    <xf numFmtId="0" fontId="5" fillId="3" borderId="5" xfId="0" applyFont="1" applyFill="1" applyBorder="1" applyAlignment="1">
      <alignment horizontal="center"/>
    </xf>
    <xf numFmtId="0" fontId="5" fillId="0" borderId="1" xfId="0" applyFont="1" applyFill="1" applyBorder="1" applyAlignment="1">
      <alignment horizontal="center"/>
    </xf>
    <xf numFmtId="0" fontId="5" fillId="0" borderId="5" xfId="0" applyFont="1" applyFill="1" applyBorder="1" applyAlignment="1">
      <alignment horizontal="center"/>
    </xf>
    <xf numFmtId="0" fontId="5" fillId="0" borderId="11" xfId="0" applyFont="1" applyFill="1" applyBorder="1" applyAlignment="1">
      <alignment horizontal="center"/>
    </xf>
    <xf numFmtId="0" fontId="5" fillId="0" borderId="12" xfId="0" applyFont="1" applyFill="1" applyBorder="1" applyAlignment="1">
      <alignment horizontal="center"/>
    </xf>
    <xf numFmtId="0" fontId="6" fillId="3" borderId="1" xfId="0" applyNumberFormat="1" applyFont="1" applyFill="1" applyBorder="1" applyAlignment="1">
      <alignment horizontal="right" wrapText="1"/>
    </xf>
    <xf numFmtId="0" fontId="6" fillId="3" borderId="3" xfId="0" applyNumberFormat="1" applyFont="1" applyFill="1" applyBorder="1" applyAlignment="1">
      <alignment horizontal="right" wrapText="1"/>
    </xf>
    <xf numFmtId="0" fontId="6" fillId="0" borderId="11" xfId="0" applyNumberFormat="1" applyFont="1" applyFill="1" applyBorder="1" applyAlignment="1">
      <alignment horizontal="right" wrapText="1"/>
    </xf>
    <xf numFmtId="0" fontId="6" fillId="0" borderId="4" xfId="0" applyNumberFormat="1" applyFont="1" applyFill="1" applyBorder="1" applyAlignment="1">
      <alignment horizontal="right" wrapText="1"/>
    </xf>
    <xf numFmtId="0" fontId="7" fillId="0" borderId="0" xfId="0" applyFont="1" applyAlignment="1">
      <alignment horizontal="right" wrapText="1"/>
    </xf>
    <xf numFmtId="0" fontId="7" fillId="0" borderId="1"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6" fillId="0" borderId="69" xfId="0" applyFont="1" applyBorder="1" applyAlignment="1">
      <alignment horizontal="center" wrapText="1"/>
    </xf>
    <xf numFmtId="0" fontId="6" fillId="0" borderId="76" xfId="0" applyFont="1" applyBorder="1" applyAlignment="1">
      <alignment horizontal="center" wrapText="1"/>
    </xf>
    <xf numFmtId="0" fontId="8" fillId="0" borderId="0" xfId="0" applyFont="1" applyFill="1"/>
    <xf numFmtId="0" fontId="8" fillId="0" borderId="0" xfId="0" applyFont="1"/>
    <xf numFmtId="0" fontId="6" fillId="4" borderId="23" xfId="0" applyFont="1" applyFill="1" applyBorder="1" applyAlignment="1">
      <alignment wrapText="1"/>
    </xf>
    <xf numFmtId="0" fontId="6" fillId="4" borderId="30" xfId="0" applyFont="1" applyFill="1" applyBorder="1" applyAlignment="1">
      <alignment horizontal="center" wrapText="1"/>
    </xf>
    <xf numFmtId="0" fontId="5" fillId="4" borderId="14" xfId="0" applyFont="1" applyFill="1" applyBorder="1" applyAlignment="1">
      <alignment wrapText="1"/>
    </xf>
    <xf numFmtId="3" fontId="5" fillId="4" borderId="3"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0" xfId="0" applyFont="1" applyFill="1" applyBorder="1" applyAlignment="1">
      <alignment wrapText="1"/>
    </xf>
    <xf numFmtId="0" fontId="5" fillId="4" borderId="4"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6" fillId="4" borderId="77" xfId="0" applyFont="1" applyFill="1" applyBorder="1" applyAlignment="1">
      <alignment horizontal="center" wrapText="1"/>
    </xf>
    <xf numFmtId="10" fontId="5" fillId="4" borderId="6" xfId="0" applyNumberFormat="1" applyFont="1" applyFill="1" applyBorder="1" applyAlignment="1">
      <alignment horizontal="right" wrapText="1"/>
    </xf>
    <xf numFmtId="0" fontId="5" fillId="4" borderId="57" xfId="0" applyFont="1" applyFill="1" applyBorder="1" applyAlignment="1">
      <alignment wrapText="1"/>
    </xf>
    <xf numFmtId="0" fontId="5" fillId="4" borderId="57" xfId="0" applyFont="1" applyFill="1" applyBorder="1" applyAlignment="1">
      <alignment horizontal="right" wrapText="1"/>
    </xf>
    <xf numFmtId="0" fontId="5" fillId="4" borderId="44" xfId="0" applyFont="1" applyFill="1" applyBorder="1" applyAlignment="1">
      <alignment horizontal="right" wrapText="1"/>
    </xf>
    <xf numFmtId="0" fontId="5" fillId="4" borderId="52" xfId="0" applyFont="1" applyFill="1" applyBorder="1" applyAlignment="1">
      <alignment wrapText="1"/>
    </xf>
    <xf numFmtId="0" fontId="6" fillId="4" borderId="20" xfId="0" applyFont="1" applyFill="1" applyBorder="1" applyAlignment="1">
      <alignment wrapText="1"/>
    </xf>
    <xf numFmtId="0" fontId="5" fillId="4" borderId="21" xfId="0" applyFont="1" applyFill="1" applyBorder="1" applyAlignment="1">
      <alignment wrapText="1"/>
    </xf>
    <xf numFmtId="0" fontId="6" fillId="4" borderId="33" xfId="0" applyFont="1" applyFill="1" applyBorder="1" applyAlignment="1">
      <alignment horizontal="center" wrapText="1"/>
    </xf>
    <xf numFmtId="0" fontId="5" fillId="4" borderId="27" xfId="0" applyFont="1" applyFill="1" applyBorder="1" applyAlignment="1">
      <alignment wrapText="1"/>
    </xf>
    <xf numFmtId="0" fontId="6" fillId="4" borderId="27" xfId="0" applyFont="1" applyFill="1" applyBorder="1" applyAlignment="1">
      <alignment horizontal="center" wrapText="1"/>
    </xf>
    <xf numFmtId="0" fontId="5" fillId="4" borderId="27" xfId="0" applyFont="1" applyFill="1" applyBorder="1" applyAlignment="1">
      <alignment horizontal="center" wrapText="1"/>
    </xf>
    <xf numFmtId="0" fontId="5" fillId="4" borderId="21" xfId="0" applyFont="1" applyFill="1" applyBorder="1" applyAlignment="1">
      <alignment horizontal="center" wrapText="1"/>
    </xf>
    <xf numFmtId="0" fontId="5" fillId="4" borderId="6" xfId="0" applyFont="1" applyFill="1" applyBorder="1" applyAlignment="1">
      <alignment horizontal="center" wrapText="1"/>
    </xf>
    <xf numFmtId="0" fontId="5" fillId="4" borderId="7" xfId="0" applyFont="1" applyFill="1" applyBorder="1" applyAlignment="1">
      <alignment wrapText="1"/>
    </xf>
    <xf numFmtId="0" fontId="5" fillId="4" borderId="69" xfId="0" applyFont="1" applyFill="1" applyBorder="1" applyAlignment="1">
      <alignment horizontal="center" wrapText="1"/>
    </xf>
    <xf numFmtId="0" fontId="5" fillId="4" borderId="65" xfId="0" applyFont="1" applyFill="1" applyBorder="1" applyAlignment="1">
      <alignment wrapText="1"/>
    </xf>
    <xf numFmtId="0" fontId="5" fillId="4" borderId="4" xfId="0" applyFont="1" applyFill="1" applyBorder="1" applyAlignment="1">
      <alignment horizontal="center" wrapText="1"/>
    </xf>
    <xf numFmtId="0" fontId="5" fillId="4" borderId="17" xfId="0" applyFont="1" applyFill="1" applyBorder="1" applyAlignment="1">
      <alignment wrapText="1"/>
    </xf>
    <xf numFmtId="0" fontId="5" fillId="4" borderId="4" xfId="0" applyFont="1" applyFill="1" applyBorder="1" applyAlignment="1">
      <alignment wrapText="1"/>
    </xf>
    <xf numFmtId="0" fontId="6" fillId="4" borderId="19" xfId="0" applyFont="1" applyFill="1" applyBorder="1" applyAlignment="1">
      <alignment wrapText="1"/>
    </xf>
    <xf numFmtId="0" fontId="6" fillId="4" borderId="18" xfId="0" applyFont="1" applyFill="1" applyBorder="1" applyAlignment="1">
      <alignment wrapText="1"/>
    </xf>
    <xf numFmtId="0" fontId="6" fillId="4" borderId="22" xfId="0" applyFont="1" applyFill="1" applyBorder="1" applyAlignment="1">
      <alignment wrapText="1"/>
    </xf>
    <xf numFmtId="0" fontId="6" fillId="4" borderId="33" xfId="0" applyFont="1" applyFill="1" applyBorder="1" applyAlignment="1">
      <alignment wrapText="1"/>
    </xf>
    <xf numFmtId="0" fontId="7" fillId="4" borderId="38" xfId="0" applyFont="1" applyFill="1" applyBorder="1" applyAlignment="1">
      <alignment vertical="center" wrapText="1"/>
    </xf>
    <xf numFmtId="0" fontId="20" fillId="0" borderId="24" xfId="0" applyFont="1" applyFill="1" applyBorder="1"/>
    <xf numFmtId="0" fontId="6" fillId="4" borderId="72" xfId="0" applyFont="1" applyFill="1" applyBorder="1" applyAlignment="1">
      <alignment wrapText="1"/>
    </xf>
    <xf numFmtId="0" fontId="20" fillId="0" borderId="35" xfId="0" applyFont="1" applyFill="1" applyBorder="1"/>
    <xf numFmtId="0" fontId="20" fillId="0" borderId="25" xfId="0" applyFont="1" applyFill="1" applyBorder="1"/>
    <xf numFmtId="0" fontId="20" fillId="0" borderId="12" xfId="0" applyFont="1" applyFill="1" applyBorder="1"/>
    <xf numFmtId="167" fontId="20" fillId="2" borderId="24" xfId="0" applyNumberFormat="1" applyFont="1" applyFill="1" applyBorder="1" applyAlignment="1">
      <alignment horizontal="right"/>
    </xf>
    <xf numFmtId="167" fontId="5" fillId="2" borderId="15" xfId="0" applyNumberFormat="1" applyFont="1" applyFill="1" applyBorder="1"/>
    <xf numFmtId="167" fontId="5" fillId="2" borderId="31" xfId="0" applyNumberFormat="1" applyFont="1" applyFill="1" applyBorder="1"/>
    <xf numFmtId="167" fontId="5" fillId="3" borderId="16" xfId="0" applyNumberFormat="1" applyFont="1" applyFill="1" applyBorder="1"/>
    <xf numFmtId="167" fontId="20" fillId="0" borderId="18" xfId="0" applyNumberFormat="1" applyFont="1" applyFill="1" applyBorder="1" applyAlignment="1">
      <alignment horizontal="right"/>
    </xf>
    <xf numFmtId="167" fontId="20" fillId="0" borderId="42" xfId="0" applyNumberFormat="1" applyFont="1" applyFill="1" applyBorder="1"/>
    <xf numFmtId="167" fontId="20" fillId="0" borderId="43" xfId="0" applyNumberFormat="1" applyFont="1" applyFill="1" applyBorder="1"/>
    <xf numFmtId="167" fontId="20" fillId="0" borderId="44" xfId="0" applyNumberFormat="1" applyFont="1" applyFill="1" applyBorder="1"/>
    <xf numFmtId="167" fontId="20" fillId="2" borderId="24" xfId="0" applyNumberFormat="1" applyFont="1" applyFill="1" applyBorder="1"/>
    <xf numFmtId="167" fontId="20" fillId="2" borderId="35" xfId="0" applyNumberFormat="1" applyFont="1" applyFill="1" applyBorder="1"/>
    <xf numFmtId="167" fontId="20" fillId="3" borderId="25" xfId="0" applyNumberFormat="1" applyFont="1" applyFill="1" applyBorder="1"/>
    <xf numFmtId="167" fontId="20" fillId="0" borderId="11" xfId="0" applyNumberFormat="1" applyFont="1" applyFill="1" applyBorder="1" applyAlignment="1">
      <alignment horizontal="right"/>
    </xf>
    <xf numFmtId="167" fontId="20" fillId="0" borderId="11" xfId="0" applyNumberFormat="1" applyFont="1" applyFill="1" applyBorder="1"/>
    <xf numFmtId="167" fontId="20" fillId="0" borderId="18" xfId="0" applyNumberFormat="1" applyFont="1" applyFill="1" applyBorder="1"/>
    <xf numFmtId="167" fontId="20" fillId="0" borderId="40" xfId="0" applyNumberFormat="1" applyFont="1" applyFill="1" applyBorder="1"/>
    <xf numFmtId="167" fontId="20" fillId="0" borderId="12" xfId="0" applyNumberFormat="1" applyFont="1" applyFill="1" applyBorder="1"/>
    <xf numFmtId="167" fontId="20" fillId="0" borderId="4" xfId="0" applyNumberFormat="1" applyFont="1" applyFill="1" applyBorder="1"/>
    <xf numFmtId="0" fontId="27" fillId="2" borderId="14" xfId="0" applyFont="1" applyFill="1" applyBorder="1" applyAlignment="1">
      <alignment wrapText="1"/>
    </xf>
    <xf numFmtId="167" fontId="20" fillId="2" borderId="15" xfId="0" applyNumberFormat="1" applyFont="1" applyFill="1" applyBorder="1" applyAlignment="1">
      <alignment horizontal="right"/>
    </xf>
    <xf numFmtId="167" fontId="20" fillId="2" borderId="15" xfId="0" applyNumberFormat="1" applyFont="1" applyFill="1" applyBorder="1"/>
    <xf numFmtId="167" fontId="20" fillId="2" borderId="31" xfId="0" applyNumberFormat="1" applyFont="1" applyFill="1" applyBorder="1"/>
    <xf numFmtId="167" fontId="20" fillId="3" borderId="16" xfId="0" applyNumberFormat="1" applyFont="1" applyFill="1" applyBorder="1"/>
    <xf numFmtId="167" fontId="12" fillId="3" borderId="42" xfId="0" applyNumberFormat="1" applyFont="1" applyFill="1" applyBorder="1" applyAlignment="1">
      <alignment horizontal="right"/>
    </xf>
    <xf numFmtId="167" fontId="12" fillId="4" borderId="11" xfId="0" applyNumberFormat="1" applyFont="1" applyFill="1" applyBorder="1" applyAlignment="1">
      <alignment horizontal="right"/>
    </xf>
    <xf numFmtId="0" fontId="27" fillId="2" borderId="23" xfId="0" applyFont="1" applyFill="1" applyBorder="1" applyAlignment="1"/>
    <xf numFmtId="167" fontId="20" fillId="0" borderId="20" xfId="0" applyNumberFormat="1" applyFont="1" applyFill="1" applyBorder="1"/>
    <xf numFmtId="0" fontId="7" fillId="0" borderId="1" xfId="0" applyFont="1" applyBorder="1" applyAlignment="1">
      <alignment horizontal="center" wrapText="1"/>
    </xf>
    <xf numFmtId="0" fontId="7" fillId="0" borderId="5" xfId="0" applyFont="1" applyBorder="1" applyAlignment="1">
      <alignment horizontal="center" wrapText="1"/>
    </xf>
    <xf numFmtId="0" fontId="7" fillId="2" borderId="24" xfId="0" applyNumberFormat="1" applyFont="1" applyFill="1" applyBorder="1" applyAlignment="1">
      <alignment horizontal="right"/>
    </xf>
    <xf numFmtId="0" fontId="7" fillId="2" borderId="3" xfId="0" applyNumberFormat="1" applyFont="1" applyFill="1" applyBorder="1" applyAlignment="1"/>
    <xf numFmtId="0" fontId="7" fillId="0" borderId="1" xfId="0" applyNumberFormat="1" applyFont="1" applyFill="1" applyBorder="1" applyAlignment="1">
      <alignment horizontal="right"/>
    </xf>
    <xf numFmtId="0" fontId="7" fillId="0" borderId="5" xfId="0" applyNumberFormat="1" applyFont="1" applyFill="1" applyBorder="1" applyAlignment="1">
      <alignment horizontal="right"/>
    </xf>
    <xf numFmtId="0" fontId="7" fillId="0" borderId="1" xfId="0" applyNumberFormat="1" applyFont="1" applyBorder="1" applyAlignment="1">
      <alignment horizontal="right"/>
    </xf>
    <xf numFmtId="0" fontId="7" fillId="0" borderId="3" xfId="0" applyNumberFormat="1" applyFont="1" applyFill="1" applyBorder="1" applyAlignment="1"/>
    <xf numFmtId="0" fontId="7" fillId="0" borderId="4" xfId="0" applyNumberFormat="1" applyFont="1" applyFill="1" applyBorder="1" applyAlignment="1"/>
    <xf numFmtId="0" fontId="7" fillId="0" borderId="8" xfId="0" applyNumberFormat="1" applyFont="1" applyBorder="1" applyAlignment="1">
      <alignment horizontal="right"/>
    </xf>
    <xf numFmtId="0" fontId="7" fillId="0" borderId="11" xfId="0" applyNumberFormat="1" applyFont="1" applyBorder="1" applyAlignment="1">
      <alignment horizontal="right"/>
    </xf>
    <xf numFmtId="0" fontId="7" fillId="0" borderId="0" xfId="0" applyFont="1" applyBorder="1"/>
    <xf numFmtId="0" fontId="7" fillId="2" borderId="35" xfId="0" applyNumberFormat="1" applyFont="1" applyFill="1" applyBorder="1" applyAlignment="1">
      <alignment horizontal="right"/>
    </xf>
    <xf numFmtId="0" fontId="7" fillId="2" borderId="25" xfId="0" applyNumberFormat="1" applyFont="1" applyFill="1" applyBorder="1" applyAlignment="1"/>
    <xf numFmtId="0" fontId="7" fillId="0" borderId="11" xfId="0" applyNumberFormat="1" applyFont="1" applyFill="1" applyBorder="1" applyAlignment="1">
      <alignment horizontal="right"/>
    </xf>
    <xf numFmtId="0" fontId="7" fillId="2" borderId="15" xfId="0" applyNumberFormat="1" applyFont="1" applyFill="1" applyBorder="1" applyAlignment="1">
      <alignment horizontal="right"/>
    </xf>
    <xf numFmtId="0" fontId="7" fillId="2" borderId="24" xfId="0" applyNumberFormat="1" applyFont="1" applyFill="1" applyBorder="1" applyAlignment="1"/>
    <xf numFmtId="0" fontId="7" fillId="0" borderId="15" xfId="0" applyNumberFormat="1" applyFont="1" applyBorder="1" applyAlignment="1">
      <alignment horizontal="right"/>
    </xf>
    <xf numFmtId="0" fontId="19" fillId="2" borderId="24" xfId="0" applyNumberFormat="1" applyFont="1" applyFill="1" applyBorder="1" applyAlignment="1">
      <alignment horizontal="right"/>
    </xf>
    <xf numFmtId="0" fontId="7" fillId="2" borderId="8" xfId="0" applyNumberFormat="1" applyFont="1" applyFill="1" applyBorder="1" applyAlignment="1">
      <alignment horizontal="right"/>
    </xf>
    <xf numFmtId="0" fontId="7" fillId="0" borderId="8" xfId="0" applyNumberFormat="1" applyFont="1" applyFill="1" applyBorder="1" applyAlignment="1">
      <alignment horizontal="right"/>
    </xf>
    <xf numFmtId="0" fontId="7" fillId="0" borderId="39" xfId="0" applyNumberFormat="1" applyFont="1" applyFill="1" applyBorder="1" applyAlignment="1">
      <alignment horizontal="right"/>
    </xf>
    <xf numFmtId="0" fontId="7" fillId="0" borderId="9" xfId="0" applyNumberFormat="1" applyFont="1" applyFill="1" applyBorder="1" applyAlignment="1"/>
    <xf numFmtId="0" fontId="7" fillId="0" borderId="12" xfId="0" applyNumberFormat="1" applyFont="1" applyFill="1" applyBorder="1" applyAlignment="1">
      <alignment horizontal="right"/>
    </xf>
    <xf numFmtId="0" fontId="12" fillId="0" borderId="1" xfId="0" applyFont="1" applyFill="1" applyBorder="1" applyAlignment="1">
      <alignment horizontal="center" wrapText="1"/>
    </xf>
    <xf numFmtId="0" fontId="27" fillId="0" borderId="1" xfId="0" applyFont="1" applyBorder="1" applyAlignment="1">
      <alignment horizontal="center" wrapText="1"/>
    </xf>
    <xf numFmtId="0" fontId="27" fillId="0" borderId="5" xfId="0" applyFont="1" applyBorder="1" applyAlignment="1">
      <alignment horizontal="center" wrapText="1"/>
    </xf>
    <xf numFmtId="0" fontId="12" fillId="0" borderId="11" xfId="0" applyFont="1" applyBorder="1" applyAlignment="1">
      <alignment horizontal="center" wrapText="1"/>
    </xf>
    <xf numFmtId="0" fontId="0" fillId="0" borderId="5"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0" borderId="26"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27"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33" xfId="0" applyFont="1" applyFill="1" applyBorder="1" applyAlignment="1">
      <alignment horizontal="left" vertical="top" wrapText="1"/>
    </xf>
    <xf numFmtId="0" fontId="7" fillId="2" borderId="5" xfId="0" applyFont="1" applyFill="1" applyBorder="1" applyAlignment="1">
      <alignment horizontal="center"/>
    </xf>
    <xf numFmtId="0" fontId="7" fillId="2" borderId="26" xfId="0" applyFont="1" applyFill="1" applyBorder="1" applyAlignment="1">
      <alignment horizontal="center"/>
    </xf>
    <xf numFmtId="0" fontId="7" fillId="2" borderId="6" xfId="0" applyFont="1" applyFill="1" applyBorder="1" applyAlignment="1">
      <alignment horizontal="center"/>
    </xf>
    <xf numFmtId="0" fontId="5" fillId="2" borderId="5" xfId="0" applyFont="1" applyFill="1" applyBorder="1" applyAlignment="1">
      <alignment horizontal="center" wrapText="1"/>
    </xf>
    <xf numFmtId="0" fontId="5" fillId="2" borderId="26" xfId="0" applyFont="1" applyFill="1" applyBorder="1" applyAlignment="1">
      <alignment horizontal="center" wrapText="1"/>
    </xf>
    <xf numFmtId="0" fontId="5" fillId="2" borderId="6" xfId="0" applyFont="1" applyFill="1" applyBorder="1" applyAlignment="1">
      <alignment horizontal="center" wrapText="1"/>
    </xf>
    <xf numFmtId="0" fontId="21" fillId="0" borderId="0" xfId="0" applyFont="1" applyAlignment="1">
      <alignment horizontal="center" vertical="center"/>
    </xf>
    <xf numFmtId="0" fontId="2" fillId="6" borderId="23"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35" xfId="0" applyFont="1" applyFill="1" applyBorder="1" applyAlignment="1">
      <alignment horizontal="center" vertical="center"/>
    </xf>
    <xf numFmtId="0" fontId="10" fillId="6" borderId="25" xfId="0" applyFont="1" applyFill="1" applyBorder="1" applyAlignment="1">
      <alignment horizontal="center" vertical="center"/>
    </xf>
    <xf numFmtId="0" fontId="6" fillId="0" borderId="5" xfId="0" applyFont="1" applyBorder="1" applyAlignment="1">
      <alignment horizontal="center" wrapText="1"/>
    </xf>
    <xf numFmtId="0" fontId="0" fillId="0" borderId="27" xfId="0" applyBorder="1"/>
    <xf numFmtId="0" fontId="6" fillId="0" borderId="5" xfId="0" applyFont="1" applyFill="1" applyBorder="1" applyAlignment="1">
      <alignment horizontal="center" wrapText="1"/>
    </xf>
    <xf numFmtId="0" fontId="6" fillId="0" borderId="27" xfId="0" applyFont="1" applyFill="1" applyBorder="1" applyAlignment="1">
      <alignment horizontal="center" wrapText="1"/>
    </xf>
    <xf numFmtId="0" fontId="7" fillId="2" borderId="35" xfId="0" applyFont="1" applyFill="1" applyBorder="1" applyAlignment="1">
      <alignment horizontal="center"/>
    </xf>
    <xf numFmtId="0" fontId="7" fillId="2" borderId="29" xfId="0" applyFont="1" applyFill="1" applyBorder="1" applyAlignment="1">
      <alignment horizontal="center"/>
    </xf>
    <xf numFmtId="0" fontId="7" fillId="2" borderId="30" xfId="0" applyFont="1" applyFill="1" applyBorder="1" applyAlignment="1">
      <alignment horizontal="center"/>
    </xf>
    <xf numFmtId="0" fontId="6" fillId="0" borderId="1" xfId="0" applyFont="1" applyBorder="1" applyAlignment="1">
      <alignment horizontal="center" wrapText="1"/>
    </xf>
    <xf numFmtId="0" fontId="7" fillId="2" borderId="31" xfId="0" applyFont="1" applyFill="1" applyBorder="1" applyAlignment="1">
      <alignment horizontal="center"/>
    </xf>
    <xf numFmtId="0" fontId="7" fillId="2" borderId="32" xfId="0" applyFont="1" applyFill="1" applyBorder="1" applyAlignment="1">
      <alignment horizontal="center"/>
    </xf>
    <xf numFmtId="0" fontId="7" fillId="2" borderId="17" xfId="0" applyFont="1" applyFill="1" applyBorder="1" applyAlignment="1">
      <alignment horizontal="center"/>
    </xf>
    <xf numFmtId="0" fontId="22" fillId="6" borderId="23"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30" xfId="0" applyFont="1" applyFill="1" applyBorder="1" applyAlignment="1">
      <alignment horizontal="center" vertical="center"/>
    </xf>
    <xf numFmtId="0" fontId="10" fillId="6" borderId="28"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5"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22"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66" xfId="0" applyFont="1" applyFill="1" applyBorder="1" applyAlignment="1">
      <alignment horizontal="center" vertical="center"/>
    </xf>
    <xf numFmtId="0" fontId="10" fillId="6" borderId="67" xfId="0" applyFont="1" applyFill="1" applyBorder="1" applyAlignment="1">
      <alignment horizontal="center" vertical="center"/>
    </xf>
    <xf numFmtId="0" fontId="10" fillId="6" borderId="68" xfId="0" applyFont="1" applyFill="1" applyBorder="1" applyAlignment="1">
      <alignment horizontal="center" vertical="center"/>
    </xf>
    <xf numFmtId="0" fontId="20" fillId="0" borderId="0" xfId="0" applyFont="1" applyAlignment="1">
      <alignment horizontal="left" wrapText="1"/>
    </xf>
    <xf numFmtId="0" fontId="6" fillId="0" borderId="24" xfId="0" applyFont="1" applyBorder="1" applyAlignment="1">
      <alignment horizontal="center" wrapText="1"/>
    </xf>
    <xf numFmtId="0" fontId="6" fillId="3" borderId="48" xfId="0" applyFont="1" applyFill="1" applyBorder="1" applyAlignment="1">
      <alignment horizontal="center" wrapText="1"/>
    </xf>
    <xf numFmtId="0" fontId="6" fillId="3" borderId="44" xfId="0" applyFont="1" applyFill="1" applyBorder="1" applyAlignment="1">
      <alignment horizontal="center" wrapText="1"/>
    </xf>
    <xf numFmtId="0" fontId="5" fillId="0" borderId="0" xfId="0" applyFont="1" applyAlignment="1">
      <alignment horizontal="left"/>
    </xf>
    <xf numFmtId="0" fontId="2" fillId="6" borderId="59" xfId="0" applyFont="1" applyFill="1" applyBorder="1" applyAlignment="1">
      <alignment horizontal="center" vertical="center" wrapText="1"/>
    </xf>
    <xf numFmtId="0" fontId="2" fillId="6" borderId="51" xfId="0" applyFont="1" applyFill="1" applyBorder="1" applyAlignment="1">
      <alignment horizontal="center" vertical="center" wrapText="1"/>
    </xf>
    <xf numFmtId="0" fontId="2" fillId="6" borderId="60" xfId="0" applyFont="1" applyFill="1" applyBorder="1" applyAlignment="1">
      <alignment horizontal="center" vertical="center" wrapText="1"/>
    </xf>
    <xf numFmtId="0" fontId="5" fillId="0" borderId="0" xfId="0" applyFont="1" applyAlignment="1">
      <alignment horizontal="left" vertical="top" wrapText="1"/>
    </xf>
    <xf numFmtId="0" fontId="12" fillId="0" borderId="0" xfId="0" applyFont="1" applyAlignment="1">
      <alignment horizontal="left" wrapText="1"/>
    </xf>
    <xf numFmtId="0" fontId="6" fillId="0" borderId="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wrapText="1"/>
    </xf>
    <xf numFmtId="0" fontId="6" fillId="0" borderId="19" xfId="0" applyFont="1" applyBorder="1" applyAlignment="1">
      <alignment horizontal="center"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6" xfId="0" applyFont="1" applyBorder="1" applyAlignment="1">
      <alignment horizontal="center" wrapText="1"/>
    </xf>
    <xf numFmtId="0" fontId="6" fillId="0" borderId="41" xfId="0" applyFont="1" applyBorder="1" applyAlignment="1">
      <alignment horizontal="center" wrapText="1"/>
    </xf>
    <xf numFmtId="0" fontId="6" fillId="0" borderId="73" xfId="0" applyFont="1" applyBorder="1" applyAlignment="1">
      <alignment horizontal="center" wrapText="1"/>
    </xf>
    <xf numFmtId="0" fontId="6" fillId="0" borderId="74" xfId="0" applyFont="1" applyBorder="1" applyAlignment="1">
      <alignment horizontal="center" wrapText="1"/>
    </xf>
    <xf numFmtId="0" fontId="27" fillId="2" borderId="5" xfId="0" applyFont="1" applyFill="1" applyBorder="1" applyAlignment="1">
      <alignment horizontal="left"/>
    </xf>
    <xf numFmtId="0" fontId="27" fillId="2" borderId="26" xfId="0" applyFont="1" applyFill="1" applyBorder="1" applyAlignment="1">
      <alignment horizontal="left"/>
    </xf>
    <xf numFmtId="0" fontId="27" fillId="2" borderId="6" xfId="0" applyFont="1" applyFill="1" applyBorder="1" applyAlignment="1">
      <alignment horizontal="left"/>
    </xf>
    <xf numFmtId="166" fontId="6" fillId="0" borderId="35" xfId="0" applyNumberFormat="1" applyFont="1" applyBorder="1" applyAlignment="1">
      <alignment horizontal="center" wrapText="1"/>
    </xf>
    <xf numFmtId="166" fontId="6" fillId="0" borderId="29" xfId="0" applyNumberFormat="1" applyFont="1" applyBorder="1" applyAlignment="1">
      <alignment horizontal="center" wrapText="1"/>
    </xf>
    <xf numFmtId="166" fontId="6" fillId="0" borderId="36" xfId="0" applyNumberFormat="1" applyFont="1" applyBorder="1" applyAlignment="1">
      <alignment horizontal="center" wrapText="1"/>
    </xf>
    <xf numFmtId="0" fontId="6" fillId="3" borderId="20" xfId="0" applyFont="1" applyFill="1" applyBorder="1" applyAlignment="1">
      <alignment horizontal="center" wrapText="1"/>
    </xf>
    <xf numFmtId="0" fontId="6" fillId="0" borderId="45" xfId="0" applyFont="1" applyBorder="1" applyAlignment="1">
      <alignment horizontal="center" wrapText="1"/>
    </xf>
    <xf numFmtId="0" fontId="22" fillId="6" borderId="62" xfId="0" applyFont="1" applyFill="1" applyBorder="1" applyAlignment="1">
      <alignment horizontal="center" vertical="center"/>
    </xf>
    <xf numFmtId="0" fontId="10" fillId="6" borderId="49" xfId="0" applyFont="1" applyFill="1" applyBorder="1" applyAlignment="1">
      <alignment horizontal="center" vertical="center"/>
    </xf>
    <xf numFmtId="0" fontId="10" fillId="6" borderId="78" xfId="0" applyFont="1" applyFill="1" applyBorder="1" applyAlignment="1">
      <alignment horizontal="center" vertical="center"/>
    </xf>
    <xf numFmtId="0" fontId="10" fillId="6" borderId="50" xfId="0" applyFont="1" applyFill="1" applyBorder="1" applyAlignment="1">
      <alignment horizontal="center" vertical="center"/>
    </xf>
    <xf numFmtId="0" fontId="12" fillId="0" borderId="31" xfId="0" applyFont="1" applyBorder="1" applyAlignment="1">
      <alignment horizontal="center" wrapText="1"/>
    </xf>
    <xf numFmtId="0" fontId="12" fillId="0" borderId="32" xfId="0" applyFont="1" applyBorder="1" applyAlignment="1">
      <alignment horizontal="center" wrapText="1"/>
    </xf>
    <xf numFmtId="0" fontId="12" fillId="0" borderId="33" xfId="0" applyFont="1" applyBorder="1" applyAlignment="1">
      <alignment horizontal="center" wrapText="1"/>
    </xf>
    <xf numFmtId="0" fontId="6" fillId="0" borderId="42" xfId="0" applyFont="1" applyFill="1" applyBorder="1" applyAlignment="1">
      <alignment horizontal="center" wrapText="1"/>
    </xf>
    <xf numFmtId="0" fontId="6" fillId="0" borderId="18" xfId="0" applyFont="1" applyFill="1" applyBorder="1" applyAlignment="1">
      <alignment horizontal="center" wrapText="1"/>
    </xf>
    <xf numFmtId="0" fontId="20"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5" xfId="0" applyFont="1" applyBorder="1" applyAlignment="1">
      <alignment horizontal="center" wrapText="1"/>
    </xf>
    <xf numFmtId="0" fontId="12" fillId="0" borderId="27" xfId="0" applyFont="1" applyBorder="1" applyAlignment="1">
      <alignment horizontal="center" wrapText="1"/>
    </xf>
    <xf numFmtId="0" fontId="6" fillId="0" borderId="38" xfId="0" applyFont="1" applyBorder="1" applyAlignment="1">
      <alignment horizontal="center" wrapText="1"/>
    </xf>
    <xf numFmtId="0" fontId="5" fillId="0" borderId="0" xfId="0" applyFont="1" applyAlignment="1">
      <alignment horizontal="left" vertical="top"/>
    </xf>
    <xf numFmtId="0" fontId="22" fillId="6" borderId="45" xfId="0" applyFont="1" applyFill="1" applyBorder="1" applyAlignment="1">
      <alignment horizontal="center" vertical="center"/>
    </xf>
    <xf numFmtId="0" fontId="22" fillId="6" borderId="46" xfId="0" applyFont="1" applyFill="1" applyBorder="1" applyAlignment="1">
      <alignment horizontal="center" vertical="center"/>
    </xf>
    <xf numFmtId="0" fontId="22" fillId="6" borderId="48" xfId="0" applyFont="1" applyFill="1" applyBorder="1" applyAlignment="1">
      <alignment horizontal="center" vertical="center"/>
    </xf>
    <xf numFmtId="0" fontId="12" fillId="0" borderId="35" xfId="0" applyFont="1" applyBorder="1" applyAlignment="1">
      <alignment horizontal="center" wrapText="1"/>
    </xf>
    <xf numFmtId="0" fontId="12" fillId="0" borderId="29" xfId="0" applyFont="1" applyBorder="1" applyAlignment="1">
      <alignment horizontal="center" wrapText="1"/>
    </xf>
    <xf numFmtId="0" fontId="6" fillId="0" borderId="47" xfId="0" applyFont="1" applyBorder="1" applyAlignment="1">
      <alignment horizontal="center" wrapText="1"/>
    </xf>
    <xf numFmtId="0" fontId="6" fillId="0" borderId="75" xfId="0" applyFont="1" applyBorder="1" applyAlignment="1">
      <alignment horizontal="center" wrapText="1"/>
    </xf>
    <xf numFmtId="0" fontId="6" fillId="0" borderId="31" xfId="0" applyFont="1" applyBorder="1" applyAlignment="1">
      <alignment horizontal="center" wrapText="1"/>
    </xf>
    <xf numFmtId="0" fontId="6" fillId="0" borderId="33" xfId="0" applyFont="1" applyBorder="1" applyAlignment="1">
      <alignment horizontal="center" wrapText="1"/>
    </xf>
    <xf numFmtId="0" fontId="6" fillId="3" borderId="24"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5"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0" borderId="1" xfId="0" applyFont="1" applyFill="1" applyBorder="1" applyAlignment="1">
      <alignment horizontal="center" wrapText="1"/>
    </xf>
    <xf numFmtId="0" fontId="6" fillId="0" borderId="9" xfId="0" applyFont="1" applyFill="1" applyBorder="1" applyAlignment="1">
      <alignment horizontal="center" wrapText="1"/>
    </xf>
    <xf numFmtId="0" fontId="6" fillId="0" borderId="16" xfId="0" applyFont="1" applyFill="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22" fillId="6" borderId="29" xfId="0" applyFont="1" applyFill="1" applyBorder="1" applyAlignment="1">
      <alignment horizontal="center" vertical="center" wrapText="1"/>
    </xf>
    <xf numFmtId="0" fontId="22" fillId="6" borderId="30" xfId="0" applyFont="1" applyFill="1" applyBorder="1" applyAlignment="1">
      <alignment horizontal="center" vertical="center" wrapText="1"/>
    </xf>
    <xf numFmtId="0" fontId="6" fillId="0" borderId="26" xfId="0" applyFont="1" applyBorder="1" applyAlignment="1">
      <alignment horizontal="center" wrapText="1"/>
    </xf>
    <xf numFmtId="0" fontId="6" fillId="0" borderId="27" xfId="0" applyFont="1" applyBorder="1" applyAlignment="1">
      <alignment horizontal="center" wrapText="1"/>
    </xf>
    <xf numFmtId="0" fontId="6" fillId="2" borderId="5" xfId="0" applyFont="1" applyFill="1" applyBorder="1" applyAlignment="1">
      <alignment horizontal="center" wrapText="1"/>
    </xf>
    <xf numFmtId="0" fontId="6" fillId="2" borderId="26" xfId="0" applyFont="1" applyFill="1" applyBorder="1" applyAlignment="1">
      <alignment horizontal="center" wrapText="1"/>
    </xf>
    <xf numFmtId="0" fontId="6" fillId="2" borderId="6" xfId="0" applyFont="1" applyFill="1" applyBorder="1" applyAlignment="1">
      <alignment horizontal="center" wrapText="1"/>
    </xf>
    <xf numFmtId="0" fontId="6" fillId="0" borderId="48" xfId="0" applyFont="1" applyFill="1" applyBorder="1" applyAlignment="1">
      <alignment horizontal="center" wrapText="1"/>
    </xf>
    <xf numFmtId="0" fontId="6" fillId="0" borderId="20" xfId="0" applyFont="1" applyFill="1" applyBorder="1" applyAlignment="1">
      <alignment horizontal="center" wrapText="1"/>
    </xf>
    <xf numFmtId="0" fontId="10" fillId="6" borderId="46" xfId="0" applyFont="1" applyFill="1" applyBorder="1" applyAlignment="1">
      <alignment horizontal="center" vertical="center"/>
    </xf>
    <xf numFmtId="0" fontId="10" fillId="6" borderId="47" xfId="0" applyFont="1" applyFill="1" applyBorder="1" applyAlignment="1">
      <alignment horizontal="center" vertical="center"/>
    </xf>
    <xf numFmtId="0" fontId="10" fillId="6" borderId="48" xfId="0" applyFont="1" applyFill="1" applyBorder="1" applyAlignment="1">
      <alignment horizontal="center" vertical="center"/>
    </xf>
    <xf numFmtId="0" fontId="6" fillId="0" borderId="18" xfId="0" applyFont="1" applyBorder="1" applyAlignment="1">
      <alignment horizontal="center" wrapText="1"/>
    </xf>
    <xf numFmtId="0" fontId="6" fillId="0" borderId="8" xfId="0" applyFont="1" applyFill="1" applyBorder="1" applyAlignment="1">
      <alignment horizontal="center" wrapText="1"/>
    </xf>
    <xf numFmtId="0" fontId="6" fillId="0" borderId="46" xfId="0" applyFont="1" applyFill="1" applyBorder="1" applyAlignment="1">
      <alignment horizontal="center" wrapText="1"/>
    </xf>
    <xf numFmtId="0" fontId="7" fillId="0" borderId="7" xfId="0" applyFont="1" applyBorder="1" applyAlignment="1">
      <alignment horizontal="center" wrapText="1"/>
    </xf>
    <xf numFmtId="0" fontId="7" fillId="0" borderId="19" xfId="0" applyFont="1" applyBorder="1" applyAlignment="1">
      <alignment horizontal="center" wrapText="1"/>
    </xf>
    <xf numFmtId="0" fontId="37" fillId="6" borderId="28" xfId="0" applyFont="1" applyFill="1" applyBorder="1" applyAlignment="1">
      <alignment horizontal="center" vertical="center" wrapText="1"/>
    </xf>
    <xf numFmtId="0" fontId="37" fillId="6" borderId="29" xfId="0" applyFont="1" applyFill="1" applyBorder="1" applyAlignment="1">
      <alignment horizontal="center" vertical="center" wrapText="1"/>
    </xf>
    <xf numFmtId="0" fontId="37" fillId="6" borderId="30" xfId="0" applyFont="1" applyFill="1" applyBorder="1" applyAlignment="1">
      <alignment horizontal="center" vertical="center" wrapText="1"/>
    </xf>
    <xf numFmtId="0" fontId="7" fillId="0" borderId="1" xfId="0" applyFont="1" applyBorder="1" applyAlignment="1">
      <alignment horizontal="center" wrapText="1"/>
    </xf>
    <xf numFmtId="0" fontId="27" fillId="0" borderId="5" xfId="0" applyFont="1" applyBorder="1" applyAlignment="1">
      <alignment horizontal="center" wrapText="1"/>
    </xf>
    <xf numFmtId="0" fontId="27" fillId="0" borderId="26" xfId="0" applyFont="1" applyBorder="1" applyAlignment="1">
      <alignment horizontal="center" wrapText="1"/>
    </xf>
    <xf numFmtId="0" fontId="7" fillId="0" borderId="3" xfId="0" applyFont="1" applyBorder="1" applyAlignment="1">
      <alignment horizontal="center" wrapText="1"/>
    </xf>
    <xf numFmtId="0" fontId="22" fillId="6" borderId="23"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6" xfId="0" applyFont="1" applyBorder="1" applyAlignment="1">
      <alignment horizontal="center" vertical="center" wrapText="1"/>
    </xf>
    <xf numFmtId="0" fontId="20" fillId="0" borderId="0" xfId="0" applyFont="1" applyFill="1" applyAlignment="1">
      <alignment horizontal="left" vertical="center" wrapText="1"/>
    </xf>
    <xf numFmtId="0" fontId="2" fillId="6" borderId="23" xfId="0" applyFont="1" applyFill="1" applyBorder="1" applyAlignment="1">
      <alignment horizontal="center" vertical="center" wrapText="1"/>
    </xf>
    <xf numFmtId="0" fontId="12" fillId="0" borderId="1" xfId="0" applyFont="1" applyBorder="1" applyAlignment="1">
      <alignment horizontal="center" wrapText="1"/>
    </xf>
    <xf numFmtId="0" fontId="20" fillId="0" borderId="0" xfId="0" applyFont="1" applyFill="1" applyAlignment="1">
      <alignment horizontal="left" wrapText="1"/>
    </xf>
    <xf numFmtId="0" fontId="22" fillId="6" borderId="59" xfId="0" applyFont="1" applyFill="1" applyBorder="1" applyAlignment="1">
      <alignment horizontal="center" vertical="center" wrapText="1"/>
    </xf>
    <xf numFmtId="0" fontId="22" fillId="6" borderId="51" xfId="0" applyFont="1" applyFill="1" applyBorder="1" applyAlignment="1">
      <alignment horizontal="center" vertical="center" wrapText="1"/>
    </xf>
    <xf numFmtId="0" fontId="22" fillId="6" borderId="60" xfId="0" applyFont="1" applyFill="1" applyBorder="1" applyAlignment="1">
      <alignment horizontal="center" vertical="center" wrapText="1"/>
    </xf>
    <xf numFmtId="0" fontId="12" fillId="0" borderId="34" xfId="0" applyFont="1" applyFill="1" applyBorder="1" applyAlignment="1">
      <alignment horizontal="center" wrapText="1"/>
    </xf>
    <xf numFmtId="0" fontId="12" fillId="0" borderId="27" xfId="0" applyFont="1" applyFill="1" applyBorder="1" applyAlignment="1">
      <alignment horizontal="center" wrapText="1"/>
    </xf>
    <xf numFmtId="0" fontId="12" fillId="0" borderId="9" xfId="0" applyFont="1" applyFill="1" applyBorder="1" applyAlignment="1">
      <alignment horizontal="center" wrapText="1"/>
    </xf>
    <xf numFmtId="0" fontId="12" fillId="0" borderId="16" xfId="0" applyFont="1" applyFill="1" applyBorder="1" applyAlignment="1">
      <alignment horizontal="center" wrapText="1"/>
    </xf>
    <xf numFmtId="0" fontId="12" fillId="0" borderId="7" xfId="0" applyFont="1" applyFill="1" applyBorder="1" applyAlignment="1">
      <alignment horizontal="center" wrapText="1"/>
    </xf>
    <xf numFmtId="0" fontId="12" fillId="0" borderId="14" xfId="0" applyFont="1" applyFill="1" applyBorder="1" applyAlignment="1">
      <alignment horizontal="center" wrapText="1"/>
    </xf>
    <xf numFmtId="0" fontId="27" fillId="0" borderId="65" xfId="0" applyFont="1" applyFill="1" applyBorder="1" applyAlignment="1">
      <alignment horizontal="center" wrapText="1"/>
    </xf>
    <xf numFmtId="0" fontId="27" fillId="0" borderId="58" xfId="0" applyFont="1" applyFill="1" applyBorder="1" applyAlignment="1">
      <alignment horizontal="center" wrapText="1"/>
    </xf>
    <xf numFmtId="0" fontId="5" fillId="0" borderId="0" xfId="0" applyFont="1" applyFill="1" applyAlignment="1">
      <alignment horizontal="left" vertical="top" wrapText="1"/>
    </xf>
    <xf numFmtId="0" fontId="5" fillId="0" borderId="0" xfId="0" applyFont="1" applyFill="1" applyAlignment="1">
      <alignment horizontal="left" wrapText="1"/>
    </xf>
    <xf numFmtId="0" fontId="7" fillId="2" borderId="27" xfId="0" applyFont="1" applyFill="1" applyBorder="1" applyAlignment="1">
      <alignment horizontal="center"/>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30" xfId="0" applyFont="1" applyFill="1" applyBorder="1" applyAlignment="1">
      <alignment horizontal="center" vertical="center"/>
    </xf>
    <xf numFmtId="0" fontId="6" fillId="0" borderId="2" xfId="0" applyFont="1" applyBorder="1" applyAlignment="1">
      <alignment horizontal="center" wrapText="1"/>
    </xf>
    <xf numFmtId="0" fontId="6" fillId="0" borderId="10" xfId="0" applyFont="1" applyBorder="1" applyAlignment="1">
      <alignment horizontal="center" wrapText="1"/>
    </xf>
    <xf numFmtId="0" fontId="7" fillId="2" borderId="1" xfId="0" applyFont="1" applyFill="1" applyBorder="1" applyAlignment="1">
      <alignment horizontal="center"/>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9" fillId="0" borderId="0" xfId="0" applyFont="1" applyFill="1" applyAlignment="1">
      <alignment horizontal="left" vertical="center" wrapText="1"/>
    </xf>
    <xf numFmtId="0" fontId="28" fillId="0" borderId="0" xfId="0" applyFont="1" applyFill="1" applyAlignment="1">
      <alignment horizontal="left" vertical="center" wrapText="1"/>
    </xf>
    <xf numFmtId="0" fontId="20" fillId="0" borderId="0" xfId="0" applyFont="1" applyFill="1" applyAlignment="1">
      <alignment horizontal="left" vertical="top"/>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6" fillId="0" borderId="5" xfId="1" applyFont="1" applyBorder="1" applyAlignment="1">
      <alignment horizontal="center" wrapText="1"/>
    </xf>
    <xf numFmtId="0" fontId="6" fillId="0" borderId="26" xfId="1" applyFont="1" applyBorder="1" applyAlignment="1">
      <alignment horizontal="center" wrapText="1"/>
    </xf>
    <xf numFmtId="0" fontId="6" fillId="0" borderId="6" xfId="1" applyFont="1" applyBorder="1" applyAlignment="1">
      <alignment horizontal="center" wrapText="1"/>
    </xf>
    <xf numFmtId="0" fontId="29" fillId="0" borderId="0" xfId="0" applyFont="1" applyAlignment="1">
      <alignment horizontal="left" vertical="center" wrapText="1"/>
    </xf>
    <xf numFmtId="0" fontId="28" fillId="0" borderId="0" xfId="0" applyFont="1" applyAlignment="1">
      <alignment horizontal="left" vertical="center" wrapText="1"/>
    </xf>
    <xf numFmtId="0" fontId="2" fillId="6" borderId="28" xfId="0" applyFont="1" applyFill="1" applyBorder="1" applyAlignment="1">
      <alignment horizontal="center" vertical="center" wrapText="1"/>
    </xf>
    <xf numFmtId="0" fontId="6" fillId="0" borderId="37" xfId="0" applyFont="1" applyBorder="1" applyAlignment="1">
      <alignment horizontal="center" wrapText="1"/>
    </xf>
    <xf numFmtId="0" fontId="6" fillId="0" borderId="38" xfId="0" applyFont="1" applyBorder="1" applyAlignment="1">
      <alignment horizontal="center" vertical="center" wrapText="1"/>
    </xf>
    <xf numFmtId="0" fontId="6" fillId="0" borderId="34" xfId="0" applyFont="1" applyBorder="1" applyAlignment="1">
      <alignment horizontal="center" wrapText="1"/>
    </xf>
    <xf numFmtId="0" fontId="6" fillId="0" borderId="69" xfId="0" applyFont="1" applyBorder="1" applyAlignment="1">
      <alignment horizontal="center" wrapText="1"/>
    </xf>
    <xf numFmtId="0" fontId="6" fillId="4" borderId="46" xfId="0" applyFont="1" applyFill="1" applyBorder="1" applyAlignment="1">
      <alignment wrapText="1"/>
    </xf>
    <xf numFmtId="0" fontId="25" fillId="4" borderId="42" xfId="0" applyFont="1" applyFill="1" applyBorder="1" applyAlignment="1">
      <alignment wrapText="1"/>
    </xf>
    <xf numFmtId="0" fontId="25" fillId="4" borderId="18" xfId="0" applyFont="1" applyFill="1" applyBorder="1" applyAlignment="1">
      <alignment wrapText="1"/>
    </xf>
    <xf numFmtId="0" fontId="6" fillId="4" borderId="48" xfId="0" applyFont="1" applyFill="1" applyBorder="1" applyAlignment="1">
      <alignment wrapText="1"/>
    </xf>
    <xf numFmtId="0" fontId="25" fillId="4" borderId="44" xfId="0" applyFont="1" applyFill="1" applyBorder="1" applyAlignment="1">
      <alignment wrapText="1"/>
    </xf>
    <xf numFmtId="0" fontId="25" fillId="4" borderId="20" xfId="0" applyFont="1" applyFill="1" applyBorder="1" applyAlignment="1">
      <alignment wrapText="1"/>
    </xf>
    <xf numFmtId="0" fontId="6" fillId="4" borderId="44" xfId="0" applyFont="1" applyFill="1" applyBorder="1" applyAlignment="1">
      <alignment wrapText="1"/>
    </xf>
    <xf numFmtId="0" fontId="6" fillId="4" borderId="20" xfId="0" applyFont="1" applyFill="1" applyBorder="1" applyAlignment="1">
      <alignment wrapText="1"/>
    </xf>
    <xf numFmtId="0" fontId="6" fillId="4" borderId="46" xfId="0" applyFont="1" applyFill="1" applyBorder="1" applyAlignment="1">
      <alignment horizontal="center" wrapText="1"/>
    </xf>
    <xf numFmtId="0" fontId="6" fillId="4" borderId="42" xfId="0" applyFont="1" applyFill="1" applyBorder="1" applyAlignment="1">
      <alignment horizontal="center" wrapText="1"/>
    </xf>
    <xf numFmtId="0" fontId="6" fillId="4" borderId="18" xfId="0" applyFont="1" applyFill="1" applyBorder="1" applyAlignment="1">
      <alignment horizontal="center" wrapText="1"/>
    </xf>
    <xf numFmtId="0" fontId="6" fillId="4" borderId="48" xfId="0" applyFont="1" applyFill="1" applyBorder="1" applyAlignment="1">
      <alignment horizontal="center" wrapText="1"/>
    </xf>
    <xf numFmtId="0" fontId="6" fillId="4" borderId="44" xfId="0" applyFont="1" applyFill="1" applyBorder="1" applyAlignment="1">
      <alignment horizontal="center" wrapText="1"/>
    </xf>
    <xf numFmtId="0" fontId="6" fillId="4" borderId="20" xfId="0" applyFont="1" applyFill="1" applyBorder="1" applyAlignment="1">
      <alignment horizontal="center" wrapText="1"/>
    </xf>
  </cellXfs>
  <cellStyles count="6">
    <cellStyle name="Čárka 2" xfId="3"/>
    <cellStyle name="Měna" xfId="5" builtinId="4"/>
    <cellStyle name="Normální" xfId="0" builtinId="0"/>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49"/>
  <sheetViews>
    <sheetView topLeftCell="A22" zoomScaleNormal="100" workbookViewId="0">
      <selection activeCell="B26" sqref="B26"/>
    </sheetView>
  </sheetViews>
  <sheetFormatPr defaultRowHeight="15" x14ac:dyDescent="0.25"/>
  <cols>
    <col min="1" max="1" width="35.140625" style="100" customWidth="1"/>
    <col min="2" max="2" width="153.42578125" style="99" customWidth="1"/>
    <col min="3" max="16384" width="9.140625" style="73"/>
  </cols>
  <sheetData>
    <row r="1" spans="1:2" ht="45" customHeight="1" x14ac:dyDescent="0.25">
      <c r="A1" s="512" t="s">
        <v>452</v>
      </c>
      <c r="B1" s="513"/>
    </row>
    <row r="2" spans="1:2" ht="15" customHeight="1" x14ac:dyDescent="0.25">
      <c r="A2" s="327"/>
      <c r="B2" s="327"/>
    </row>
    <row r="3" spans="1:2" ht="20.100000000000001" customHeight="1" x14ac:dyDescent="0.25">
      <c r="A3" s="328" t="s">
        <v>123</v>
      </c>
      <c r="B3" s="326"/>
    </row>
    <row r="4" spans="1:2" ht="30" customHeight="1" x14ac:dyDescent="0.25">
      <c r="A4" s="514" t="s">
        <v>131</v>
      </c>
      <c r="B4" s="515"/>
    </row>
    <row r="5" spans="1:2" ht="30" customHeight="1" x14ac:dyDescent="0.25">
      <c r="A5" s="509" t="s">
        <v>124</v>
      </c>
      <c r="B5" s="510"/>
    </row>
    <row r="6" spans="1:2" ht="15" customHeight="1" x14ac:dyDescent="0.25">
      <c r="A6" s="509" t="s">
        <v>125</v>
      </c>
      <c r="B6" s="510"/>
    </row>
    <row r="7" spans="1:2" ht="30.75" customHeight="1" x14ac:dyDescent="0.25">
      <c r="A7" s="509" t="s">
        <v>453</v>
      </c>
      <c r="B7" s="510"/>
    </row>
    <row r="8" spans="1:2" ht="15" customHeight="1" x14ac:dyDescent="0.25">
      <c r="A8" s="509" t="s">
        <v>489</v>
      </c>
      <c r="B8" s="510"/>
    </row>
    <row r="9" spans="1:2" ht="15" customHeight="1" x14ac:dyDescent="0.25">
      <c r="A9" s="509" t="s">
        <v>457</v>
      </c>
      <c r="B9" s="510"/>
    </row>
    <row r="10" spans="1:2" ht="15" customHeight="1" x14ac:dyDescent="0.25">
      <c r="A10" s="511"/>
      <c r="B10" s="511"/>
    </row>
    <row r="11" spans="1:2" ht="18.75" x14ac:dyDescent="0.25">
      <c r="A11" s="235" t="s">
        <v>92</v>
      </c>
      <c r="B11" s="235" t="s">
        <v>93</v>
      </c>
    </row>
    <row r="12" spans="1:2" ht="45" x14ac:dyDescent="0.25">
      <c r="A12" s="87" t="s">
        <v>406</v>
      </c>
      <c r="B12" s="97" t="s">
        <v>454</v>
      </c>
    </row>
    <row r="13" spans="1:2" ht="45" x14ac:dyDescent="0.25">
      <c r="A13" s="85" t="s">
        <v>407</v>
      </c>
      <c r="B13" s="86" t="s">
        <v>455</v>
      </c>
    </row>
    <row r="14" spans="1:2" ht="92.25" customHeight="1" x14ac:dyDescent="0.25">
      <c r="A14" s="87" t="s">
        <v>408</v>
      </c>
      <c r="B14" s="97" t="s">
        <v>481</v>
      </c>
    </row>
    <row r="15" spans="1:2" ht="105" x14ac:dyDescent="0.25">
      <c r="A15" s="85" t="s">
        <v>409</v>
      </c>
      <c r="B15" s="98" t="s">
        <v>482</v>
      </c>
    </row>
    <row r="16" spans="1:2" ht="60" x14ac:dyDescent="0.25">
      <c r="A16" s="87" t="s">
        <v>410</v>
      </c>
      <c r="B16" s="97" t="s">
        <v>425</v>
      </c>
    </row>
    <row r="17" spans="1:2" ht="45" x14ac:dyDescent="0.25">
      <c r="A17" s="85" t="s">
        <v>411</v>
      </c>
      <c r="B17" s="98" t="s">
        <v>426</v>
      </c>
    </row>
    <row r="18" spans="1:2" ht="45" x14ac:dyDescent="0.25">
      <c r="A18" s="87" t="s">
        <v>412</v>
      </c>
      <c r="B18" s="97" t="s">
        <v>427</v>
      </c>
    </row>
    <row r="19" spans="1:2" ht="45" x14ac:dyDescent="0.25">
      <c r="A19" s="85" t="s">
        <v>413</v>
      </c>
      <c r="B19" s="98" t="s">
        <v>132</v>
      </c>
    </row>
    <row r="20" spans="1:2" ht="63.75" customHeight="1" x14ac:dyDescent="0.25">
      <c r="A20" s="87" t="s">
        <v>414</v>
      </c>
      <c r="B20" s="97" t="s">
        <v>130</v>
      </c>
    </row>
    <row r="21" spans="1:2" ht="78" customHeight="1" x14ac:dyDescent="0.25">
      <c r="A21" s="85" t="s">
        <v>415</v>
      </c>
      <c r="B21" s="98" t="s">
        <v>483</v>
      </c>
    </row>
    <row r="22" spans="1:2" ht="60" x14ac:dyDescent="0.25">
      <c r="A22" s="87" t="s">
        <v>392</v>
      </c>
      <c r="B22" s="97" t="s">
        <v>484</v>
      </c>
    </row>
    <row r="23" spans="1:2" ht="75" x14ac:dyDescent="0.25">
      <c r="A23" s="85" t="s">
        <v>416</v>
      </c>
      <c r="B23" s="98" t="s">
        <v>133</v>
      </c>
    </row>
    <row r="24" spans="1:2" ht="150" x14ac:dyDescent="0.25">
      <c r="A24" s="87" t="s">
        <v>417</v>
      </c>
      <c r="B24" s="97" t="s">
        <v>485</v>
      </c>
    </row>
    <row r="25" spans="1:2" s="331" customFormat="1" ht="61.5" customHeight="1" x14ac:dyDescent="0.25">
      <c r="A25" s="85" t="s">
        <v>470</v>
      </c>
      <c r="B25" s="98" t="s">
        <v>504</v>
      </c>
    </row>
    <row r="26" spans="1:2" s="331" customFormat="1" ht="78" customHeight="1" x14ac:dyDescent="0.25">
      <c r="A26" s="87" t="s">
        <v>500</v>
      </c>
      <c r="B26" s="97" t="s">
        <v>505</v>
      </c>
    </row>
    <row r="27" spans="1:2" ht="75" x14ac:dyDescent="0.25">
      <c r="A27" s="85" t="s">
        <v>456</v>
      </c>
      <c r="B27" s="98" t="s">
        <v>486</v>
      </c>
    </row>
    <row r="28" spans="1:2" ht="60" x14ac:dyDescent="0.25">
      <c r="A28" s="295" t="s">
        <v>448</v>
      </c>
      <c r="B28" s="97" t="s">
        <v>458</v>
      </c>
    </row>
    <row r="29" spans="1:2" s="331" customFormat="1" ht="47.25" customHeight="1" x14ac:dyDescent="0.25">
      <c r="A29" s="85" t="s">
        <v>501</v>
      </c>
      <c r="B29" s="98" t="s">
        <v>503</v>
      </c>
    </row>
    <row r="30" spans="1:2" ht="105" x14ac:dyDescent="0.25">
      <c r="A30" s="87" t="s">
        <v>449</v>
      </c>
      <c r="B30" s="97" t="s">
        <v>487</v>
      </c>
    </row>
    <row r="31" spans="1:2" ht="90" x14ac:dyDescent="0.25">
      <c r="A31" s="85" t="s">
        <v>420</v>
      </c>
      <c r="B31" s="98" t="s">
        <v>506</v>
      </c>
    </row>
    <row r="32" spans="1:2" ht="90" x14ac:dyDescent="0.25">
      <c r="A32" s="87" t="s">
        <v>421</v>
      </c>
      <c r="B32" s="97" t="s">
        <v>488</v>
      </c>
    </row>
    <row r="33" spans="1:2" ht="60" x14ac:dyDescent="0.25">
      <c r="A33" s="85" t="s">
        <v>507</v>
      </c>
      <c r="B33" s="98" t="s">
        <v>499</v>
      </c>
    </row>
    <row r="34" spans="1:2" ht="60" x14ac:dyDescent="0.25">
      <c r="A34" s="87" t="s">
        <v>422</v>
      </c>
      <c r="B34" s="97" t="s">
        <v>137</v>
      </c>
    </row>
    <row r="35" spans="1:2" ht="60" x14ac:dyDescent="0.25">
      <c r="A35" s="85" t="s">
        <v>423</v>
      </c>
      <c r="B35" s="98" t="s">
        <v>139</v>
      </c>
    </row>
    <row r="36" spans="1:2" ht="60" x14ac:dyDescent="0.25">
      <c r="A36" s="87" t="s">
        <v>469</v>
      </c>
      <c r="B36" s="97" t="s">
        <v>431</v>
      </c>
    </row>
    <row r="37" spans="1:2" ht="90" x14ac:dyDescent="0.25">
      <c r="A37" s="85" t="s">
        <v>424</v>
      </c>
      <c r="B37" s="98" t="s">
        <v>471</v>
      </c>
    </row>
    <row r="38" spans="1:2" ht="30" x14ac:dyDescent="0.25">
      <c r="A38" s="87" t="s">
        <v>418</v>
      </c>
      <c r="B38" s="97" t="s">
        <v>103</v>
      </c>
    </row>
    <row r="39" spans="1:2" ht="75" x14ac:dyDescent="0.25">
      <c r="A39" s="85" t="s">
        <v>419</v>
      </c>
      <c r="B39" s="98" t="s">
        <v>444</v>
      </c>
    </row>
    <row r="40" spans="1:2" ht="45" x14ac:dyDescent="0.25">
      <c r="A40" s="87" t="s">
        <v>472</v>
      </c>
      <c r="B40" s="97" t="s">
        <v>473</v>
      </c>
    </row>
    <row r="41" spans="1:2" x14ac:dyDescent="0.25">
      <c r="A41" s="73"/>
      <c r="B41" s="73"/>
    </row>
    <row r="42" spans="1:2" x14ac:dyDescent="0.25">
      <c r="A42" s="73"/>
      <c r="B42" s="73"/>
    </row>
    <row r="43" spans="1:2" x14ac:dyDescent="0.25">
      <c r="A43" s="73"/>
      <c r="B43" s="73"/>
    </row>
    <row r="44" spans="1:2" x14ac:dyDescent="0.25">
      <c r="A44" s="73"/>
      <c r="B44" s="73"/>
    </row>
    <row r="45" spans="1:2" x14ac:dyDescent="0.25">
      <c r="A45" s="73"/>
      <c r="B45" s="73"/>
    </row>
    <row r="46" spans="1:2" x14ac:dyDescent="0.25">
      <c r="A46" s="73"/>
      <c r="B46" s="73"/>
    </row>
    <row r="47" spans="1:2" x14ac:dyDescent="0.25">
      <c r="A47" s="73"/>
      <c r="B47" s="73"/>
    </row>
    <row r="48" spans="1:2" x14ac:dyDescent="0.25">
      <c r="A48" s="73"/>
      <c r="B48" s="73"/>
    </row>
    <row r="49" spans="1:2" x14ac:dyDescent="0.25">
      <c r="A49" s="73"/>
      <c r="B49" s="73"/>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zoomScaleNormal="100" workbookViewId="0">
      <selection activeCell="A2" sqref="A2"/>
    </sheetView>
  </sheetViews>
  <sheetFormatPr defaultRowHeight="15" x14ac:dyDescent="0.25"/>
  <cols>
    <col min="1" max="1" width="22.7109375" customWidth="1"/>
  </cols>
  <sheetData>
    <row r="1" spans="1:14" ht="30" customHeight="1" thickBot="1" x14ac:dyDescent="0.3">
      <c r="A1" s="556" t="s">
        <v>415</v>
      </c>
      <c r="B1" s="557"/>
      <c r="C1" s="557"/>
      <c r="D1" s="557"/>
      <c r="E1" s="557"/>
      <c r="F1" s="557"/>
      <c r="G1" s="557"/>
      <c r="H1" s="557"/>
      <c r="I1" s="557"/>
      <c r="J1" s="557"/>
      <c r="K1" s="557"/>
      <c r="L1" s="557"/>
      <c r="M1" s="557"/>
      <c r="N1" s="558"/>
    </row>
    <row r="2" spans="1:14" ht="29.25" customHeight="1" x14ac:dyDescent="0.25">
      <c r="A2" s="84" t="s">
        <v>508</v>
      </c>
      <c r="B2" s="560" t="s">
        <v>0</v>
      </c>
      <c r="C2" s="560"/>
      <c r="D2" s="560"/>
      <c r="E2" s="560" t="s">
        <v>2</v>
      </c>
      <c r="F2" s="560"/>
      <c r="G2" s="560"/>
      <c r="H2" s="560" t="s">
        <v>1</v>
      </c>
      <c r="I2" s="560"/>
      <c r="J2" s="560"/>
      <c r="K2" s="560" t="s">
        <v>117</v>
      </c>
      <c r="L2" s="560"/>
      <c r="M2" s="560"/>
      <c r="N2" s="561" t="s">
        <v>4</v>
      </c>
    </row>
    <row r="3" spans="1:14" ht="15" customHeight="1" x14ac:dyDescent="0.25">
      <c r="A3" s="16"/>
      <c r="B3" s="333" t="s">
        <v>21</v>
      </c>
      <c r="C3" s="333" t="s">
        <v>22</v>
      </c>
      <c r="D3" s="333" t="s">
        <v>4</v>
      </c>
      <c r="E3" s="333" t="s">
        <v>21</v>
      </c>
      <c r="F3" s="333" t="s">
        <v>22</v>
      </c>
      <c r="G3" s="333" t="s">
        <v>4</v>
      </c>
      <c r="H3" s="333" t="s">
        <v>21</v>
      </c>
      <c r="I3" s="333" t="s">
        <v>22</v>
      </c>
      <c r="J3" s="333" t="s">
        <v>4</v>
      </c>
      <c r="K3" s="333" t="s">
        <v>21</v>
      </c>
      <c r="L3" s="333" t="s">
        <v>22</v>
      </c>
      <c r="M3" s="333" t="s">
        <v>4</v>
      </c>
      <c r="N3" s="562"/>
    </row>
    <row r="4" spans="1:14" ht="15" customHeight="1" x14ac:dyDescent="0.25">
      <c r="A4" s="362" t="s">
        <v>519</v>
      </c>
      <c r="B4" s="363">
        <v>0.63</v>
      </c>
      <c r="C4" s="363">
        <v>0.64</v>
      </c>
      <c r="D4" s="363">
        <v>0.63</v>
      </c>
      <c r="E4" s="363">
        <v>0</v>
      </c>
      <c r="F4" s="363">
        <v>0</v>
      </c>
      <c r="G4" s="363">
        <v>0</v>
      </c>
      <c r="H4" s="363">
        <v>0.26</v>
      </c>
      <c r="I4" s="363">
        <v>0.43</v>
      </c>
      <c r="J4" s="363">
        <v>0.35</v>
      </c>
      <c r="K4" s="363">
        <v>0</v>
      </c>
      <c r="L4" s="363">
        <v>0.12</v>
      </c>
      <c r="M4" s="363">
        <v>7.0000000000000007E-2</v>
      </c>
      <c r="N4" s="364">
        <v>0.51</v>
      </c>
    </row>
    <row r="5" spans="1:14" ht="23.25" customHeight="1" x14ac:dyDescent="0.25">
      <c r="A5" s="365" t="s">
        <v>520</v>
      </c>
      <c r="B5" s="363">
        <v>0.27</v>
      </c>
      <c r="C5" s="363">
        <v>0.5</v>
      </c>
      <c r="D5" s="363">
        <v>0.34</v>
      </c>
      <c r="E5" s="363">
        <v>0</v>
      </c>
      <c r="F5" s="363">
        <v>0</v>
      </c>
      <c r="G5" s="363">
        <v>0</v>
      </c>
      <c r="H5" s="363">
        <v>0.18</v>
      </c>
      <c r="I5" s="363">
        <v>0.39</v>
      </c>
      <c r="J5" s="363">
        <v>0.31</v>
      </c>
      <c r="K5" s="363">
        <v>0.12</v>
      </c>
      <c r="L5" s="363">
        <v>0.05</v>
      </c>
      <c r="M5" s="363">
        <v>0.08</v>
      </c>
      <c r="N5" s="364">
        <v>0.32</v>
      </c>
    </row>
    <row r="6" spans="1:14" ht="26.25" x14ac:dyDescent="0.25">
      <c r="A6" s="366" t="s">
        <v>527</v>
      </c>
      <c r="B6" s="367">
        <v>0.1</v>
      </c>
      <c r="C6" s="367">
        <v>0.24</v>
      </c>
      <c r="D6" s="367">
        <v>0.12</v>
      </c>
      <c r="E6" s="367">
        <v>0</v>
      </c>
      <c r="F6" s="367">
        <v>0</v>
      </c>
      <c r="G6" s="367">
        <v>0</v>
      </c>
      <c r="H6" s="367">
        <v>0.1</v>
      </c>
      <c r="I6" s="367">
        <v>0.12</v>
      </c>
      <c r="J6" s="367">
        <v>0.1</v>
      </c>
      <c r="K6" s="367">
        <v>0</v>
      </c>
      <c r="L6" s="367">
        <v>0.09</v>
      </c>
      <c r="M6" s="367">
        <v>0.05</v>
      </c>
      <c r="N6" s="368">
        <v>0.11</v>
      </c>
    </row>
    <row r="7" spans="1:14" ht="25.5" x14ac:dyDescent="0.25">
      <c r="A7" s="365" t="s">
        <v>521</v>
      </c>
      <c r="B7" s="367">
        <v>0.39</v>
      </c>
      <c r="C7" s="367">
        <v>0.57999999999999996</v>
      </c>
      <c r="D7" s="367">
        <v>0.45</v>
      </c>
      <c r="E7" s="367">
        <v>0</v>
      </c>
      <c r="F7" s="367">
        <v>0</v>
      </c>
      <c r="G7" s="367">
        <v>0</v>
      </c>
      <c r="H7" s="367">
        <v>0.16</v>
      </c>
      <c r="I7" s="367">
        <v>0.25</v>
      </c>
      <c r="J7" s="367">
        <v>0.22</v>
      </c>
      <c r="K7" s="367">
        <v>0.45</v>
      </c>
      <c r="L7" s="367">
        <v>0.28000000000000003</v>
      </c>
      <c r="M7" s="367">
        <v>0.33</v>
      </c>
      <c r="N7" s="368">
        <v>0.38</v>
      </c>
    </row>
    <row r="8" spans="1:14" ht="15" customHeight="1" x14ac:dyDescent="0.25">
      <c r="A8" s="365" t="s">
        <v>522</v>
      </c>
      <c r="B8" s="367">
        <v>0.33</v>
      </c>
      <c r="C8" s="367">
        <v>0.31</v>
      </c>
      <c r="D8" s="367">
        <v>0.32</v>
      </c>
      <c r="E8" s="367">
        <v>0.22</v>
      </c>
      <c r="F8" s="367">
        <v>0</v>
      </c>
      <c r="G8" s="367">
        <v>0.22</v>
      </c>
      <c r="H8" s="367">
        <v>0.2</v>
      </c>
      <c r="I8" s="367">
        <v>0.23</v>
      </c>
      <c r="J8" s="367">
        <v>0.22</v>
      </c>
      <c r="K8" s="367">
        <v>0</v>
      </c>
      <c r="L8" s="367">
        <v>0.17</v>
      </c>
      <c r="M8" s="367">
        <v>0.14000000000000001</v>
      </c>
      <c r="N8" s="368">
        <v>0.3</v>
      </c>
    </row>
    <row r="9" spans="1:14" ht="25.5" x14ac:dyDescent="0.25">
      <c r="A9" s="369" t="s">
        <v>523</v>
      </c>
      <c r="B9" s="367">
        <v>0.49</v>
      </c>
      <c r="C9" s="367">
        <v>0.52</v>
      </c>
      <c r="D9" s="367">
        <v>0.5</v>
      </c>
      <c r="E9" s="367">
        <v>0</v>
      </c>
      <c r="F9" s="367">
        <v>0</v>
      </c>
      <c r="G9" s="367">
        <v>0</v>
      </c>
      <c r="H9" s="367">
        <v>0.25</v>
      </c>
      <c r="I9" s="367">
        <v>0</v>
      </c>
      <c r="J9" s="367">
        <v>0.25</v>
      </c>
      <c r="K9" s="367">
        <v>0</v>
      </c>
      <c r="L9" s="367">
        <v>0</v>
      </c>
      <c r="M9" s="367">
        <v>0</v>
      </c>
      <c r="N9" s="368">
        <v>0.46</v>
      </c>
    </row>
    <row r="10" spans="1:14" ht="15" customHeight="1" x14ac:dyDescent="0.25">
      <c r="A10" s="369" t="s">
        <v>531</v>
      </c>
      <c r="B10" s="367">
        <v>0</v>
      </c>
      <c r="C10" s="367">
        <v>0</v>
      </c>
      <c r="D10" s="367">
        <v>0</v>
      </c>
      <c r="E10" s="367">
        <v>0</v>
      </c>
      <c r="F10" s="367">
        <v>0</v>
      </c>
      <c r="G10" s="367">
        <v>0</v>
      </c>
      <c r="H10" s="367">
        <v>0</v>
      </c>
      <c r="I10" s="367">
        <v>0</v>
      </c>
      <c r="J10" s="367">
        <v>0</v>
      </c>
      <c r="K10" s="367">
        <v>0.06</v>
      </c>
      <c r="L10" s="367">
        <v>0.67</v>
      </c>
      <c r="M10" s="367">
        <v>0.14000000000000001</v>
      </c>
      <c r="N10" s="368">
        <v>0.14000000000000001</v>
      </c>
    </row>
    <row r="11" spans="1:14" ht="15.75" thickBot="1" x14ac:dyDescent="0.3">
      <c r="A11" s="370" t="s">
        <v>558</v>
      </c>
      <c r="B11" s="371">
        <v>0.38</v>
      </c>
      <c r="C11" s="371">
        <v>0.48</v>
      </c>
      <c r="D11" s="371">
        <v>0.41</v>
      </c>
      <c r="E11" s="371">
        <v>0.22</v>
      </c>
      <c r="F11" s="371">
        <v>0</v>
      </c>
      <c r="G11" s="371">
        <v>0.22</v>
      </c>
      <c r="H11" s="371">
        <v>0.19</v>
      </c>
      <c r="I11" s="371">
        <v>0.34</v>
      </c>
      <c r="J11" s="371">
        <v>0.27</v>
      </c>
      <c r="K11" s="371">
        <v>0.1</v>
      </c>
      <c r="L11" s="371">
        <v>0.16</v>
      </c>
      <c r="M11" s="371">
        <v>0.13</v>
      </c>
      <c r="N11" s="372">
        <v>0.36</v>
      </c>
    </row>
    <row r="12" spans="1:14" x14ac:dyDescent="0.25">
      <c r="A12" s="4" t="s">
        <v>509</v>
      </c>
      <c r="B12" s="180"/>
      <c r="C12" s="180"/>
      <c r="D12" s="180"/>
      <c r="E12" s="180"/>
      <c r="F12" s="180"/>
      <c r="G12" s="180"/>
      <c r="H12" s="180"/>
      <c r="I12" s="180"/>
      <c r="J12" s="180"/>
      <c r="K12" s="180"/>
      <c r="L12" s="180"/>
      <c r="M12" s="180"/>
      <c r="N12" s="180"/>
    </row>
    <row r="13" spans="1:14" x14ac:dyDescent="0.25">
      <c r="A13" s="563" t="s">
        <v>509</v>
      </c>
      <c r="B13" s="563"/>
      <c r="C13" s="563"/>
      <c r="D13" s="563"/>
      <c r="E13" s="563"/>
      <c r="F13" s="563"/>
      <c r="G13" s="563"/>
      <c r="H13" s="563"/>
      <c r="I13" s="563"/>
      <c r="J13" s="563"/>
      <c r="K13" s="563"/>
      <c r="L13" s="563"/>
      <c r="M13" s="563"/>
      <c r="N13" s="563"/>
    </row>
    <row r="14" spans="1:14" x14ac:dyDescent="0.25">
      <c r="A14" s="180"/>
      <c r="B14" s="180"/>
      <c r="C14" s="180"/>
      <c r="D14" s="180"/>
      <c r="E14" s="180"/>
      <c r="F14" s="180"/>
      <c r="G14" s="180"/>
      <c r="H14" s="180"/>
      <c r="I14" s="180"/>
      <c r="J14" s="180"/>
      <c r="K14" s="180"/>
      <c r="L14" s="180"/>
      <c r="M14" s="180"/>
      <c r="N14" s="180"/>
    </row>
    <row r="15" spans="1:14" x14ac:dyDescent="0.25">
      <c r="A15" s="179" t="s">
        <v>509</v>
      </c>
      <c r="B15" s="1"/>
      <c r="C15" s="1"/>
      <c r="D15" s="1"/>
      <c r="E15" s="1"/>
      <c r="F15" s="1"/>
      <c r="G15" s="1"/>
      <c r="H15" s="1"/>
      <c r="I15" s="1"/>
      <c r="J15" s="1"/>
      <c r="K15" s="1"/>
      <c r="L15" s="1"/>
      <c r="M15" s="1"/>
      <c r="N15" s="1"/>
    </row>
    <row r="16" spans="1:14" ht="30" customHeight="1" x14ac:dyDescent="0.25">
      <c r="A16" s="559" t="s">
        <v>509</v>
      </c>
      <c r="B16" s="559"/>
      <c r="C16" s="559"/>
      <c r="D16" s="559"/>
      <c r="E16" s="559"/>
      <c r="F16" s="559"/>
      <c r="G16" s="559"/>
      <c r="H16" s="559"/>
      <c r="I16" s="559"/>
      <c r="J16" s="559"/>
      <c r="K16" s="559"/>
      <c r="L16" s="559"/>
      <c r="M16" s="559"/>
      <c r="N16" s="559"/>
    </row>
  </sheetData>
  <mergeCells count="8">
    <mergeCell ref="A1:N1"/>
    <mergeCell ref="A16:N16"/>
    <mergeCell ref="B2:D2"/>
    <mergeCell ref="E2:G2"/>
    <mergeCell ref="H2:J2"/>
    <mergeCell ref="K2:M2"/>
    <mergeCell ref="N2:N3"/>
    <mergeCell ref="A13:N13"/>
  </mergeCells>
  <pageMargins left="0.7" right="0.7" top="0.78740157499999996" bottom="0.78740157499999996" header="0.3" footer="0.3"/>
  <pageSetup paperSize="9" scale="9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pageSetUpPr fitToPage="1"/>
  </sheetPr>
  <dimension ref="A1:C25"/>
  <sheetViews>
    <sheetView zoomScaleNormal="100" workbookViewId="0">
      <selection activeCell="A19" sqref="A19:C19"/>
    </sheetView>
  </sheetViews>
  <sheetFormatPr defaultRowHeight="12.75" x14ac:dyDescent="0.2"/>
  <cols>
    <col min="1" max="1" width="54.85546875" style="2" customWidth="1"/>
    <col min="2" max="2" width="13.42578125" style="2" customWidth="1"/>
    <col min="3" max="3" width="22.42578125" style="2" customWidth="1"/>
    <col min="4" max="7" width="9.140625" style="2"/>
    <col min="8" max="8" width="11.42578125" style="2" bestFit="1" customWidth="1"/>
    <col min="9" max="16384" width="9.140625" style="2"/>
  </cols>
  <sheetData>
    <row r="1" spans="1:3" ht="39.950000000000003" customHeight="1" x14ac:dyDescent="0.2">
      <c r="A1" s="564" t="s">
        <v>559</v>
      </c>
      <c r="B1" s="565"/>
      <c r="C1" s="566"/>
    </row>
    <row r="2" spans="1:3" ht="39.950000000000003" customHeight="1" x14ac:dyDescent="0.2">
      <c r="A2" s="16" t="s">
        <v>508</v>
      </c>
      <c r="B2" s="8"/>
      <c r="C2" s="44"/>
    </row>
    <row r="3" spans="1:3" ht="15" customHeight="1" x14ac:dyDescent="0.2">
      <c r="A3" s="17" t="s">
        <v>55</v>
      </c>
      <c r="B3" s="251" t="s">
        <v>56</v>
      </c>
      <c r="C3" s="221" t="s">
        <v>560</v>
      </c>
    </row>
    <row r="4" spans="1:3" ht="15" customHeight="1" x14ac:dyDescent="0.2">
      <c r="A4" s="172" t="s">
        <v>70</v>
      </c>
      <c r="B4" s="229">
        <v>301</v>
      </c>
      <c r="C4" s="373">
        <v>2764600</v>
      </c>
    </row>
    <row r="5" spans="1:3" ht="30" customHeight="1" x14ac:dyDescent="0.2">
      <c r="A5" s="172" t="s">
        <v>71</v>
      </c>
      <c r="B5" s="229">
        <v>362</v>
      </c>
      <c r="C5" s="373">
        <v>3044317</v>
      </c>
    </row>
    <row r="6" spans="1:3" ht="30" customHeight="1" x14ac:dyDescent="0.2">
      <c r="A6" s="172" t="s">
        <v>72</v>
      </c>
      <c r="B6" s="229">
        <v>253</v>
      </c>
      <c r="C6" s="373">
        <v>12693452</v>
      </c>
    </row>
    <row r="7" spans="1:3" ht="15" customHeight="1" x14ac:dyDescent="0.2">
      <c r="A7" s="172" t="s">
        <v>73</v>
      </c>
      <c r="B7" s="229">
        <v>5</v>
      </c>
      <c r="C7" s="373">
        <v>37000</v>
      </c>
    </row>
    <row r="8" spans="1:3" ht="15" customHeight="1" x14ac:dyDescent="0.2">
      <c r="A8" s="172" t="s">
        <v>79</v>
      </c>
      <c r="B8" s="229">
        <v>30</v>
      </c>
      <c r="C8" s="373">
        <v>621000</v>
      </c>
    </row>
    <row r="9" spans="1:3" ht="15" customHeight="1" x14ac:dyDescent="0.2">
      <c r="A9" s="172" t="s">
        <v>74</v>
      </c>
      <c r="B9" s="229">
        <v>4052</v>
      </c>
      <c r="C9" s="373">
        <v>25039119</v>
      </c>
    </row>
    <row r="10" spans="1:3" ht="15" customHeight="1" x14ac:dyDescent="0.2">
      <c r="A10" s="236" t="s">
        <v>80</v>
      </c>
      <c r="B10" s="51">
        <v>3534</v>
      </c>
      <c r="C10" s="374">
        <v>16924373</v>
      </c>
    </row>
    <row r="11" spans="1:3" ht="15" customHeight="1" x14ac:dyDescent="0.2">
      <c r="A11" s="172" t="s">
        <v>75</v>
      </c>
      <c r="B11" s="229">
        <v>326</v>
      </c>
      <c r="C11" s="373">
        <v>4811070</v>
      </c>
    </row>
    <row r="12" spans="1:3" ht="15" customHeight="1" x14ac:dyDescent="0.2">
      <c r="A12" s="172" t="s">
        <v>76</v>
      </c>
      <c r="B12" s="229">
        <v>130</v>
      </c>
      <c r="C12" s="373">
        <v>6949815.6500000004</v>
      </c>
    </row>
    <row r="13" spans="1:3" ht="15" customHeight="1" x14ac:dyDescent="0.2">
      <c r="A13" s="172" t="s">
        <v>77</v>
      </c>
      <c r="B13" s="229">
        <v>175</v>
      </c>
      <c r="C13" s="373">
        <v>16172635</v>
      </c>
    </row>
    <row r="14" spans="1:3" ht="15" customHeight="1" x14ac:dyDescent="0.2">
      <c r="A14" s="172" t="s">
        <v>78</v>
      </c>
      <c r="B14" s="229"/>
      <c r="C14" s="253"/>
    </row>
    <row r="15" spans="1:3" ht="15" customHeight="1" thickBot="1" x14ac:dyDescent="0.25">
      <c r="A15" s="27" t="s">
        <v>459</v>
      </c>
      <c r="B15" s="28">
        <f>SUM(B4:B9,B11:B14)</f>
        <v>5634</v>
      </c>
      <c r="C15" s="264">
        <f>((C4*B4)+(C5*B5)+(C6*B6)+(C7*B7)+(C8*B8)+(C9*B9)+(C11*B11)+(C12*B12)+(C13*B13)+(C14*B14))/B15</f>
        <v>19866001.398207314</v>
      </c>
    </row>
    <row r="16" spans="1:3" ht="15" customHeight="1" x14ac:dyDescent="0.2">
      <c r="A16" s="1"/>
      <c r="B16" s="1"/>
      <c r="C16" s="1"/>
    </row>
    <row r="17" spans="1:3" ht="15" customHeight="1" x14ac:dyDescent="0.2">
      <c r="A17" s="142" t="s">
        <v>509</v>
      </c>
      <c r="B17" s="1"/>
      <c r="C17" s="1"/>
    </row>
    <row r="18" spans="1:3" ht="39" customHeight="1" x14ac:dyDescent="0.2">
      <c r="A18" s="567" t="s">
        <v>509</v>
      </c>
      <c r="B18" s="567"/>
      <c r="C18" s="567"/>
    </row>
    <row r="19" spans="1:3" ht="30" customHeight="1" x14ac:dyDescent="0.2">
      <c r="A19" s="567" t="s">
        <v>509</v>
      </c>
      <c r="B19" s="567"/>
      <c r="C19" s="567"/>
    </row>
    <row r="20" spans="1:3" ht="38.25" customHeight="1" x14ac:dyDescent="0.2">
      <c r="A20" s="568" t="s">
        <v>509</v>
      </c>
      <c r="B20" s="549"/>
      <c r="C20" s="549"/>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K123"/>
  <sheetViews>
    <sheetView zoomScaleNormal="100" workbookViewId="0">
      <selection activeCell="D168" sqref="D168"/>
    </sheetView>
  </sheetViews>
  <sheetFormatPr defaultRowHeight="12.75" x14ac:dyDescent="0.2"/>
  <cols>
    <col min="1" max="1" width="26.855468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25.5" customHeight="1" x14ac:dyDescent="0.2">
      <c r="A1" s="538" t="s">
        <v>391</v>
      </c>
      <c r="B1" s="524"/>
      <c r="C1" s="524"/>
      <c r="D1" s="524"/>
      <c r="E1" s="524"/>
      <c r="F1" s="524"/>
      <c r="G1" s="524"/>
      <c r="H1" s="524"/>
      <c r="I1" s="524"/>
      <c r="J1" s="525"/>
      <c r="K1" s="526"/>
    </row>
    <row r="2" spans="1:11" s="5" customFormat="1" ht="38.25" customHeight="1" x14ac:dyDescent="0.2">
      <c r="A2" s="572" t="s">
        <v>508</v>
      </c>
      <c r="B2" s="62"/>
      <c r="C2" s="571" t="s">
        <v>0</v>
      </c>
      <c r="D2" s="571"/>
      <c r="E2" s="571" t="s">
        <v>2</v>
      </c>
      <c r="F2" s="571"/>
      <c r="G2" s="571" t="s">
        <v>1</v>
      </c>
      <c r="H2" s="571"/>
      <c r="I2" s="569" t="s">
        <v>3</v>
      </c>
      <c r="J2" s="570"/>
      <c r="K2" s="63" t="s">
        <v>4</v>
      </c>
    </row>
    <row r="3" spans="1:11" s="5" customFormat="1" ht="15.75" customHeight="1" thickBot="1" x14ac:dyDescent="0.25">
      <c r="A3" s="573"/>
      <c r="B3" s="53"/>
      <c r="C3" s="54" t="s">
        <v>21</v>
      </c>
      <c r="D3" s="54" t="s">
        <v>22</v>
      </c>
      <c r="E3" s="54" t="s">
        <v>21</v>
      </c>
      <c r="F3" s="54" t="s">
        <v>22</v>
      </c>
      <c r="G3" s="54" t="s">
        <v>21</v>
      </c>
      <c r="H3" s="54" t="s">
        <v>22</v>
      </c>
      <c r="I3" s="133" t="s">
        <v>21</v>
      </c>
      <c r="J3" s="133" t="s">
        <v>22</v>
      </c>
      <c r="K3" s="43"/>
    </row>
    <row r="4" spans="1:11" s="5" customFormat="1" ht="15" customHeight="1" x14ac:dyDescent="0.2">
      <c r="A4" s="118" t="s">
        <v>519</v>
      </c>
      <c r="B4" s="52"/>
      <c r="C4" s="516"/>
      <c r="D4" s="517"/>
      <c r="E4" s="517"/>
      <c r="F4" s="517"/>
      <c r="G4" s="517"/>
      <c r="H4" s="517"/>
      <c r="I4" s="517"/>
      <c r="J4" s="517"/>
      <c r="K4" s="518"/>
    </row>
    <row r="5" spans="1:11" s="5" customFormat="1" ht="25.5" customHeight="1" x14ac:dyDescent="0.2">
      <c r="A5" s="55" t="s">
        <v>10</v>
      </c>
      <c r="B5" s="56" t="s">
        <v>9</v>
      </c>
      <c r="C5" s="120"/>
      <c r="D5" s="121"/>
      <c r="E5" s="121"/>
      <c r="F5" s="121"/>
      <c r="G5" s="121"/>
      <c r="H5" s="121"/>
      <c r="I5" s="121"/>
      <c r="J5" s="121"/>
      <c r="K5" s="122"/>
    </row>
    <row r="6" spans="1:11" s="5" customFormat="1" ht="15" customHeight="1" x14ac:dyDescent="0.2">
      <c r="A6" s="19" t="s">
        <v>5</v>
      </c>
      <c r="B6" s="10" t="s">
        <v>8</v>
      </c>
      <c r="C6" s="11"/>
      <c r="D6" s="11"/>
      <c r="E6" s="11"/>
      <c r="F6" s="11"/>
      <c r="G6" s="11"/>
      <c r="H6" s="11"/>
      <c r="I6" s="129"/>
      <c r="J6" s="130"/>
      <c r="K6" s="20">
        <f>SUM(C6:J6)</f>
        <v>0</v>
      </c>
    </row>
    <row r="7" spans="1:11" s="5" customFormat="1" ht="15" customHeight="1" x14ac:dyDescent="0.2">
      <c r="A7" s="19" t="s">
        <v>11</v>
      </c>
      <c r="B7" s="12" t="s">
        <v>6</v>
      </c>
      <c r="C7" s="11">
        <v>118</v>
      </c>
      <c r="D7" s="11">
        <v>32</v>
      </c>
      <c r="E7" s="11"/>
      <c r="F7" s="11"/>
      <c r="G7" s="11">
        <v>82</v>
      </c>
      <c r="H7" s="11">
        <v>65</v>
      </c>
      <c r="I7" s="129">
        <v>11</v>
      </c>
      <c r="J7" s="130">
        <v>19</v>
      </c>
      <c r="K7" s="20">
        <f t="shared" ref="K7:K15" si="0">SUM(C7:J7)</f>
        <v>327</v>
      </c>
    </row>
    <row r="8" spans="1:11" s="5" customFormat="1" ht="25.5" customHeight="1" x14ac:dyDescent="0.2">
      <c r="A8" s="19" t="s">
        <v>12</v>
      </c>
      <c r="B8" s="12">
        <v>41.43</v>
      </c>
      <c r="C8" s="11"/>
      <c r="D8" s="11"/>
      <c r="E8" s="11"/>
      <c r="F8" s="11"/>
      <c r="G8" s="11"/>
      <c r="H8" s="11"/>
      <c r="I8" s="129"/>
      <c r="J8" s="130"/>
      <c r="K8" s="20">
        <f t="shared" si="0"/>
        <v>0</v>
      </c>
    </row>
    <row r="9" spans="1:11" s="5" customFormat="1" ht="25.5" customHeight="1" x14ac:dyDescent="0.2">
      <c r="A9" s="19" t="s">
        <v>13</v>
      </c>
      <c r="B9" s="12" t="s">
        <v>7</v>
      </c>
      <c r="C9" s="11"/>
      <c r="D9" s="11"/>
      <c r="E9" s="11"/>
      <c r="F9" s="11"/>
      <c r="G9" s="11"/>
      <c r="H9" s="11"/>
      <c r="I9" s="129"/>
      <c r="J9" s="130"/>
      <c r="K9" s="20">
        <f t="shared" si="0"/>
        <v>0</v>
      </c>
    </row>
    <row r="10" spans="1:11" s="5" customFormat="1" ht="15" customHeight="1" x14ac:dyDescent="0.2">
      <c r="A10" s="19" t="s">
        <v>14</v>
      </c>
      <c r="B10" s="12" t="s">
        <v>20</v>
      </c>
      <c r="C10" s="11"/>
      <c r="D10" s="11"/>
      <c r="E10" s="11"/>
      <c r="F10" s="11"/>
      <c r="G10" s="11"/>
      <c r="H10" s="11"/>
      <c r="I10" s="129"/>
      <c r="J10" s="130"/>
      <c r="K10" s="20">
        <f t="shared" si="0"/>
        <v>0</v>
      </c>
    </row>
    <row r="11" spans="1:11" s="5" customFormat="1" ht="15" customHeight="1" x14ac:dyDescent="0.2">
      <c r="A11" s="19" t="s">
        <v>15</v>
      </c>
      <c r="B11" s="12">
        <v>62.65</v>
      </c>
      <c r="C11" s="11"/>
      <c r="D11" s="11"/>
      <c r="E11" s="11"/>
      <c r="F11" s="11"/>
      <c r="G11" s="11"/>
      <c r="H11" s="11"/>
      <c r="I11" s="129"/>
      <c r="J11" s="130"/>
      <c r="K11" s="20">
        <f t="shared" si="0"/>
        <v>0</v>
      </c>
    </row>
    <row r="12" spans="1:11" s="5" customFormat="1" ht="25.5" customHeight="1" x14ac:dyDescent="0.2">
      <c r="A12" s="19" t="s">
        <v>16</v>
      </c>
      <c r="B12" s="12">
        <v>68</v>
      </c>
      <c r="C12" s="11"/>
      <c r="D12" s="11"/>
      <c r="E12" s="11"/>
      <c r="F12" s="11"/>
      <c r="G12" s="11"/>
      <c r="H12" s="11"/>
      <c r="I12" s="129"/>
      <c r="J12" s="130"/>
      <c r="K12" s="20">
        <f t="shared" si="0"/>
        <v>0</v>
      </c>
    </row>
    <row r="13" spans="1:11" s="5" customFormat="1" ht="25.5" customHeight="1" x14ac:dyDescent="0.2">
      <c r="A13" s="19" t="s">
        <v>17</v>
      </c>
      <c r="B13" s="12">
        <v>74.75</v>
      </c>
      <c r="C13" s="11"/>
      <c r="D13" s="11"/>
      <c r="E13" s="11"/>
      <c r="F13" s="11"/>
      <c r="G13" s="11"/>
      <c r="H13" s="11"/>
      <c r="I13" s="129"/>
      <c r="J13" s="130"/>
      <c r="K13" s="20">
        <f t="shared" si="0"/>
        <v>0</v>
      </c>
    </row>
    <row r="14" spans="1:11" s="5" customFormat="1" ht="15" customHeight="1" x14ac:dyDescent="0.2">
      <c r="A14" s="19" t="s">
        <v>18</v>
      </c>
      <c r="B14" s="12">
        <v>77</v>
      </c>
      <c r="C14" s="11"/>
      <c r="D14" s="11"/>
      <c r="E14" s="11"/>
      <c r="F14" s="11"/>
      <c r="G14" s="11"/>
      <c r="H14" s="11"/>
      <c r="I14" s="129"/>
      <c r="J14" s="130"/>
      <c r="K14" s="20">
        <f t="shared" si="0"/>
        <v>0</v>
      </c>
    </row>
    <row r="15" spans="1:11" s="5" customFormat="1" ht="15" customHeight="1" x14ac:dyDescent="0.2">
      <c r="A15" s="19" t="s">
        <v>19</v>
      </c>
      <c r="B15" s="12">
        <v>81.819999999999993</v>
      </c>
      <c r="C15" s="11"/>
      <c r="D15" s="11"/>
      <c r="E15" s="11"/>
      <c r="F15" s="11"/>
      <c r="G15" s="11"/>
      <c r="H15" s="11"/>
      <c r="I15" s="129"/>
      <c r="J15" s="130"/>
      <c r="K15" s="26">
        <f t="shared" si="0"/>
        <v>0</v>
      </c>
    </row>
    <row r="16" spans="1:11" s="5" customFormat="1" ht="15" customHeight="1" x14ac:dyDescent="0.2">
      <c r="A16" s="119" t="s">
        <v>111</v>
      </c>
      <c r="B16" s="181" t="s">
        <v>112</v>
      </c>
      <c r="C16" s="15">
        <f>SUM(C6:C15)</f>
        <v>118</v>
      </c>
      <c r="D16" s="15">
        <f t="shared" ref="D16:J16" si="1">SUM(D6:D15)</f>
        <v>32</v>
      </c>
      <c r="E16" s="15">
        <f t="shared" si="1"/>
        <v>0</v>
      </c>
      <c r="F16" s="15">
        <f t="shared" si="1"/>
        <v>0</v>
      </c>
      <c r="G16" s="15">
        <f t="shared" si="1"/>
        <v>82</v>
      </c>
      <c r="H16" s="15">
        <f t="shared" si="1"/>
        <v>65</v>
      </c>
      <c r="I16" s="15">
        <f t="shared" si="1"/>
        <v>11</v>
      </c>
      <c r="J16" s="15">
        <f t="shared" si="1"/>
        <v>19</v>
      </c>
      <c r="K16" s="26">
        <f>SUM(K6:K15)</f>
        <v>327</v>
      </c>
    </row>
    <row r="17" spans="1:11" s="5" customFormat="1" ht="15" customHeight="1" x14ac:dyDescent="0.2">
      <c r="A17" s="172" t="s">
        <v>540</v>
      </c>
      <c r="B17" s="110" t="s">
        <v>112</v>
      </c>
      <c r="C17" s="129">
        <v>67</v>
      </c>
      <c r="D17" s="129">
        <v>15</v>
      </c>
      <c r="E17" s="129"/>
      <c r="F17" s="129"/>
      <c r="G17" s="129">
        <v>42</v>
      </c>
      <c r="H17" s="129">
        <v>29</v>
      </c>
      <c r="I17" s="129">
        <v>3</v>
      </c>
      <c r="J17" s="129">
        <v>12</v>
      </c>
      <c r="K17" s="20">
        <f t="shared" ref="K17:K18" si="2">SUM(C17:J17)</f>
        <v>168</v>
      </c>
    </row>
    <row r="18" spans="1:11" s="5" customFormat="1" ht="15" customHeight="1" x14ac:dyDescent="0.2">
      <c r="A18" s="172" t="s">
        <v>541</v>
      </c>
      <c r="B18" s="110" t="s">
        <v>112</v>
      </c>
      <c r="C18" s="107">
        <v>26</v>
      </c>
      <c r="D18" s="107">
        <v>0</v>
      </c>
      <c r="E18" s="107"/>
      <c r="F18" s="107"/>
      <c r="G18" s="107">
        <v>26</v>
      </c>
      <c r="H18" s="107">
        <v>4</v>
      </c>
      <c r="I18" s="107">
        <v>7</v>
      </c>
      <c r="J18" s="107">
        <v>0</v>
      </c>
      <c r="K18" s="20">
        <f t="shared" si="2"/>
        <v>63</v>
      </c>
    </row>
    <row r="19" spans="1:11" s="5" customFormat="1" ht="25.5" customHeight="1" x14ac:dyDescent="0.2">
      <c r="A19" s="118" t="s">
        <v>520</v>
      </c>
      <c r="B19" s="52"/>
      <c r="C19" s="516"/>
      <c r="D19" s="517"/>
      <c r="E19" s="517"/>
      <c r="F19" s="517"/>
      <c r="G19" s="517"/>
      <c r="H19" s="517"/>
      <c r="I19" s="517"/>
      <c r="J19" s="517"/>
      <c r="K19" s="518"/>
    </row>
    <row r="20" spans="1:11" s="5" customFormat="1" ht="25.5" customHeight="1" x14ac:dyDescent="0.2">
      <c r="A20" s="55" t="s">
        <v>10</v>
      </c>
      <c r="B20" s="56" t="s">
        <v>9</v>
      </c>
      <c r="C20" s="120"/>
      <c r="D20" s="121"/>
      <c r="E20" s="121"/>
      <c r="F20" s="121"/>
      <c r="G20" s="121"/>
      <c r="H20" s="121"/>
      <c r="I20" s="121"/>
      <c r="J20" s="121"/>
      <c r="K20" s="122"/>
    </row>
    <row r="21" spans="1:11" s="5" customFormat="1" ht="15" customHeight="1" x14ac:dyDescent="0.2">
      <c r="A21" s="19" t="s">
        <v>5</v>
      </c>
      <c r="B21" s="10" t="s">
        <v>8</v>
      </c>
      <c r="C21" s="11"/>
      <c r="D21" s="11"/>
      <c r="E21" s="11"/>
      <c r="F21" s="11"/>
      <c r="G21" s="11"/>
      <c r="H21" s="11"/>
      <c r="I21" s="129"/>
      <c r="J21" s="130"/>
      <c r="K21" s="20">
        <f>SUM(C21:J21)</f>
        <v>0</v>
      </c>
    </row>
    <row r="22" spans="1:11" s="5" customFormat="1" ht="15" customHeight="1" x14ac:dyDescent="0.2">
      <c r="A22" s="19" t="s">
        <v>11</v>
      </c>
      <c r="B22" s="12" t="s">
        <v>6</v>
      </c>
      <c r="C22" s="11"/>
      <c r="D22" s="11"/>
      <c r="E22" s="11"/>
      <c r="F22" s="11"/>
      <c r="G22" s="11"/>
      <c r="H22" s="11"/>
      <c r="I22" s="129"/>
      <c r="J22" s="130"/>
      <c r="K22" s="20">
        <f t="shared" ref="K22:K30" si="3">SUM(C22:J22)</f>
        <v>0</v>
      </c>
    </row>
    <row r="23" spans="1:11" s="5" customFormat="1" ht="25.5" customHeight="1" x14ac:dyDescent="0.2">
      <c r="A23" s="19" t="s">
        <v>12</v>
      </c>
      <c r="B23" s="12">
        <v>41.43</v>
      </c>
      <c r="C23" s="11"/>
      <c r="D23" s="11"/>
      <c r="E23" s="11"/>
      <c r="F23" s="11"/>
      <c r="G23" s="11"/>
      <c r="H23" s="11"/>
      <c r="I23" s="129"/>
      <c r="J23" s="130"/>
      <c r="K23" s="20">
        <f t="shared" si="3"/>
        <v>0</v>
      </c>
    </row>
    <row r="24" spans="1:11" s="5" customFormat="1" ht="25.5" customHeight="1" x14ac:dyDescent="0.2">
      <c r="A24" s="19" t="s">
        <v>13</v>
      </c>
      <c r="B24" s="12" t="s">
        <v>7</v>
      </c>
      <c r="C24" s="11"/>
      <c r="D24" s="11"/>
      <c r="E24" s="11"/>
      <c r="F24" s="11"/>
      <c r="G24" s="11"/>
      <c r="H24" s="11"/>
      <c r="I24" s="129"/>
      <c r="J24" s="130"/>
      <c r="K24" s="20">
        <f t="shared" si="3"/>
        <v>0</v>
      </c>
    </row>
    <row r="25" spans="1:11" s="5" customFormat="1" ht="15" customHeight="1" x14ac:dyDescent="0.2">
      <c r="A25" s="19" t="s">
        <v>14</v>
      </c>
      <c r="B25" s="12" t="s">
        <v>20</v>
      </c>
      <c r="C25" s="11"/>
      <c r="D25" s="11"/>
      <c r="E25" s="11"/>
      <c r="F25" s="11"/>
      <c r="G25" s="11"/>
      <c r="H25" s="11"/>
      <c r="I25" s="129"/>
      <c r="J25" s="130"/>
      <c r="K25" s="20">
        <f t="shared" si="3"/>
        <v>0</v>
      </c>
    </row>
    <row r="26" spans="1:11" s="5" customFormat="1" ht="15" customHeight="1" x14ac:dyDescent="0.2">
      <c r="A26" s="19" t="s">
        <v>15</v>
      </c>
      <c r="B26" s="12">
        <v>62.65</v>
      </c>
      <c r="C26" s="11">
        <v>240</v>
      </c>
      <c r="D26" s="11">
        <v>50</v>
      </c>
      <c r="E26" s="11"/>
      <c r="F26" s="11"/>
      <c r="G26" s="11">
        <v>161</v>
      </c>
      <c r="H26" s="11">
        <v>122</v>
      </c>
      <c r="I26" s="129">
        <v>8</v>
      </c>
      <c r="J26" s="130">
        <v>6</v>
      </c>
      <c r="K26" s="20">
        <f t="shared" si="3"/>
        <v>587</v>
      </c>
    </row>
    <row r="27" spans="1:11" s="5" customFormat="1" ht="25.5" customHeight="1" x14ac:dyDescent="0.2">
      <c r="A27" s="19" t="s">
        <v>16</v>
      </c>
      <c r="B27" s="12">
        <v>68</v>
      </c>
      <c r="C27" s="11"/>
      <c r="D27" s="11"/>
      <c r="E27" s="11"/>
      <c r="F27" s="11"/>
      <c r="G27" s="11"/>
      <c r="H27" s="11"/>
      <c r="I27" s="129"/>
      <c r="J27" s="130"/>
      <c r="K27" s="20">
        <f t="shared" si="3"/>
        <v>0</v>
      </c>
    </row>
    <row r="28" spans="1:11" s="5" customFormat="1" ht="25.5" customHeight="1" x14ac:dyDescent="0.2">
      <c r="A28" s="19" t="s">
        <v>17</v>
      </c>
      <c r="B28" s="12">
        <v>74.75</v>
      </c>
      <c r="C28" s="11"/>
      <c r="D28" s="11"/>
      <c r="E28" s="11"/>
      <c r="F28" s="11"/>
      <c r="G28" s="11"/>
      <c r="H28" s="11"/>
      <c r="I28" s="129"/>
      <c r="J28" s="130"/>
      <c r="K28" s="20">
        <f t="shared" si="3"/>
        <v>0</v>
      </c>
    </row>
    <row r="29" spans="1:11" s="5" customFormat="1" ht="15" customHeight="1" x14ac:dyDescent="0.2">
      <c r="A29" s="19" t="s">
        <v>18</v>
      </c>
      <c r="B29" s="12">
        <v>77</v>
      </c>
      <c r="C29" s="11"/>
      <c r="D29" s="11"/>
      <c r="E29" s="11"/>
      <c r="F29" s="11"/>
      <c r="G29" s="11"/>
      <c r="H29" s="11"/>
      <c r="I29" s="129"/>
      <c r="J29" s="130"/>
      <c r="K29" s="20">
        <f t="shared" si="3"/>
        <v>0</v>
      </c>
    </row>
    <row r="30" spans="1:11" s="5" customFormat="1" ht="15" customHeight="1" x14ac:dyDescent="0.2">
      <c r="A30" s="19" t="s">
        <v>19</v>
      </c>
      <c r="B30" s="12">
        <v>81.819999999999993</v>
      </c>
      <c r="C30" s="11"/>
      <c r="D30" s="11"/>
      <c r="E30" s="11"/>
      <c r="F30" s="11"/>
      <c r="G30" s="11"/>
      <c r="H30" s="11"/>
      <c r="I30" s="129"/>
      <c r="J30" s="130"/>
      <c r="K30" s="26">
        <f t="shared" si="3"/>
        <v>0</v>
      </c>
    </row>
    <row r="31" spans="1:11" s="5" customFormat="1" ht="15" customHeight="1" x14ac:dyDescent="0.2">
      <c r="A31" s="119" t="s">
        <v>111</v>
      </c>
      <c r="B31" s="181" t="s">
        <v>112</v>
      </c>
      <c r="C31" s="15">
        <f>SUM(C21:C30)</f>
        <v>240</v>
      </c>
      <c r="D31" s="15">
        <f t="shared" ref="D31:J31" si="4">SUM(D21:D30)</f>
        <v>50</v>
      </c>
      <c r="E31" s="15">
        <f t="shared" si="4"/>
        <v>0</v>
      </c>
      <c r="F31" s="15">
        <f t="shared" si="4"/>
        <v>0</v>
      </c>
      <c r="G31" s="15">
        <f t="shared" si="4"/>
        <v>161</v>
      </c>
      <c r="H31" s="15">
        <f t="shared" si="4"/>
        <v>122</v>
      </c>
      <c r="I31" s="15">
        <f t="shared" si="4"/>
        <v>8</v>
      </c>
      <c r="J31" s="15">
        <f t="shared" si="4"/>
        <v>6</v>
      </c>
      <c r="K31" s="26">
        <f>SUM(K21:K30)</f>
        <v>587</v>
      </c>
    </row>
    <row r="32" spans="1:11" s="5" customFormat="1" ht="15" customHeight="1" x14ac:dyDescent="0.2">
      <c r="A32" s="172" t="s">
        <v>542</v>
      </c>
      <c r="B32" s="110" t="s">
        <v>112</v>
      </c>
      <c r="C32" s="129">
        <v>146</v>
      </c>
      <c r="D32" s="129">
        <v>37</v>
      </c>
      <c r="E32" s="129"/>
      <c r="F32" s="129"/>
      <c r="G32" s="129">
        <v>103</v>
      </c>
      <c r="H32" s="129">
        <v>98</v>
      </c>
      <c r="I32" s="129">
        <v>4</v>
      </c>
      <c r="J32" s="129">
        <v>3</v>
      </c>
      <c r="K32" s="20">
        <f t="shared" ref="K32:K33" si="5">SUM(C32:J32)</f>
        <v>391</v>
      </c>
    </row>
    <row r="33" spans="1:11" s="5" customFormat="1" ht="15" customHeight="1" x14ac:dyDescent="0.2">
      <c r="A33" s="172" t="s">
        <v>543</v>
      </c>
      <c r="B33" s="110" t="s">
        <v>112</v>
      </c>
      <c r="C33" s="107">
        <v>116</v>
      </c>
      <c r="D33" s="107">
        <v>4</v>
      </c>
      <c r="E33" s="107"/>
      <c r="F33" s="107"/>
      <c r="G33" s="107">
        <v>54</v>
      </c>
      <c r="H33" s="107">
        <v>10</v>
      </c>
      <c r="I33" s="107">
        <v>7</v>
      </c>
      <c r="J33" s="107">
        <v>4</v>
      </c>
      <c r="K33" s="20">
        <f t="shared" si="5"/>
        <v>195</v>
      </c>
    </row>
    <row r="34" spans="1:11" s="5" customFormat="1" ht="25.5" customHeight="1" x14ac:dyDescent="0.2">
      <c r="A34" s="118" t="s">
        <v>527</v>
      </c>
      <c r="B34" s="52"/>
      <c r="C34" s="516"/>
      <c r="D34" s="517"/>
      <c r="E34" s="517"/>
      <c r="F34" s="517"/>
      <c r="G34" s="517"/>
      <c r="H34" s="517"/>
      <c r="I34" s="517"/>
      <c r="J34" s="517"/>
      <c r="K34" s="518"/>
    </row>
    <row r="35" spans="1:11" s="5" customFormat="1" ht="25.5" customHeight="1" x14ac:dyDescent="0.2">
      <c r="A35" s="55" t="s">
        <v>10</v>
      </c>
      <c r="B35" s="56" t="s">
        <v>9</v>
      </c>
      <c r="C35" s="120"/>
      <c r="D35" s="121"/>
      <c r="E35" s="121"/>
      <c r="F35" s="121"/>
      <c r="G35" s="121"/>
      <c r="H35" s="121"/>
      <c r="I35" s="121"/>
      <c r="J35" s="121"/>
      <c r="K35" s="122"/>
    </row>
    <row r="36" spans="1:11" s="5" customFormat="1" ht="15" customHeight="1" x14ac:dyDescent="0.2">
      <c r="A36" s="19" t="s">
        <v>5</v>
      </c>
      <c r="B36" s="10" t="s">
        <v>8</v>
      </c>
      <c r="C36" s="11"/>
      <c r="D36" s="11"/>
      <c r="E36" s="11"/>
      <c r="F36" s="11"/>
      <c r="G36" s="11"/>
      <c r="H36" s="11"/>
      <c r="I36" s="129"/>
      <c r="J36" s="130"/>
      <c r="K36" s="20">
        <f>SUM(C36:J36)</f>
        <v>0</v>
      </c>
    </row>
    <row r="37" spans="1:11" s="5" customFormat="1" ht="15" customHeight="1" x14ac:dyDescent="0.2">
      <c r="A37" s="19" t="s">
        <v>11</v>
      </c>
      <c r="B37" s="12" t="s">
        <v>6</v>
      </c>
      <c r="C37" s="11"/>
      <c r="D37" s="11"/>
      <c r="E37" s="11"/>
      <c r="F37" s="11"/>
      <c r="G37" s="11"/>
      <c r="H37" s="11"/>
      <c r="I37" s="129"/>
      <c r="J37" s="130"/>
      <c r="K37" s="20">
        <f t="shared" ref="K37:K45" si="6">SUM(C37:J37)</f>
        <v>0</v>
      </c>
    </row>
    <row r="38" spans="1:11" s="5" customFormat="1" ht="25.5" customHeight="1" x14ac:dyDescent="0.2">
      <c r="A38" s="19" t="s">
        <v>12</v>
      </c>
      <c r="B38" s="12">
        <v>41.43</v>
      </c>
      <c r="C38" s="11"/>
      <c r="D38" s="11"/>
      <c r="E38" s="11"/>
      <c r="F38" s="11"/>
      <c r="G38" s="11"/>
      <c r="H38" s="11"/>
      <c r="I38" s="129"/>
      <c r="J38" s="130"/>
      <c r="K38" s="20">
        <f t="shared" si="6"/>
        <v>0</v>
      </c>
    </row>
    <row r="39" spans="1:11" s="5" customFormat="1" ht="25.5" customHeight="1" x14ac:dyDescent="0.2">
      <c r="A39" s="19" t="s">
        <v>13</v>
      </c>
      <c r="B39" s="12" t="s">
        <v>7</v>
      </c>
      <c r="C39" s="11"/>
      <c r="D39" s="11"/>
      <c r="E39" s="11"/>
      <c r="F39" s="11"/>
      <c r="G39" s="11"/>
      <c r="H39" s="11"/>
      <c r="I39" s="129"/>
      <c r="J39" s="130"/>
      <c r="K39" s="20">
        <f t="shared" si="6"/>
        <v>0</v>
      </c>
    </row>
    <row r="40" spans="1:11" s="5" customFormat="1" ht="15" customHeight="1" x14ac:dyDescent="0.2">
      <c r="A40" s="19" t="s">
        <v>14</v>
      </c>
      <c r="B40" s="12" t="s">
        <v>20</v>
      </c>
      <c r="C40" s="11">
        <v>62</v>
      </c>
      <c r="D40" s="11">
        <v>27</v>
      </c>
      <c r="E40" s="11"/>
      <c r="F40" s="11"/>
      <c r="G40" s="11">
        <v>47</v>
      </c>
      <c r="H40" s="11">
        <v>41</v>
      </c>
      <c r="I40" s="129"/>
      <c r="J40" s="130"/>
      <c r="K40" s="20">
        <f t="shared" si="6"/>
        <v>177</v>
      </c>
    </row>
    <row r="41" spans="1:11" s="5" customFormat="1" ht="15" customHeight="1" x14ac:dyDescent="0.2">
      <c r="A41" s="19" t="s">
        <v>15</v>
      </c>
      <c r="B41" s="12">
        <v>62.65</v>
      </c>
      <c r="C41" s="11"/>
      <c r="D41" s="11"/>
      <c r="E41" s="11"/>
      <c r="F41" s="11"/>
      <c r="G41" s="11"/>
      <c r="H41" s="11"/>
      <c r="I41" s="129"/>
      <c r="J41" s="130"/>
      <c r="K41" s="20">
        <f t="shared" si="6"/>
        <v>0</v>
      </c>
    </row>
    <row r="42" spans="1:11" s="5" customFormat="1" ht="25.5" customHeight="1" x14ac:dyDescent="0.2">
      <c r="A42" s="19" t="s">
        <v>16</v>
      </c>
      <c r="B42" s="12">
        <v>68</v>
      </c>
      <c r="C42" s="11"/>
      <c r="D42" s="11"/>
      <c r="E42" s="11"/>
      <c r="F42" s="11"/>
      <c r="G42" s="11"/>
      <c r="H42" s="11"/>
      <c r="I42" s="129"/>
      <c r="J42" s="130"/>
      <c r="K42" s="20">
        <f t="shared" si="6"/>
        <v>0</v>
      </c>
    </row>
    <row r="43" spans="1:11" s="5" customFormat="1" ht="25.5" customHeight="1" x14ac:dyDescent="0.2">
      <c r="A43" s="19" t="s">
        <v>17</v>
      </c>
      <c r="B43" s="12">
        <v>74.75</v>
      </c>
      <c r="C43" s="11"/>
      <c r="D43" s="11"/>
      <c r="E43" s="11"/>
      <c r="F43" s="11"/>
      <c r="G43" s="11"/>
      <c r="H43" s="11"/>
      <c r="I43" s="129"/>
      <c r="J43" s="130"/>
      <c r="K43" s="20">
        <f t="shared" si="6"/>
        <v>0</v>
      </c>
    </row>
    <row r="44" spans="1:11" s="5" customFormat="1" ht="15" customHeight="1" x14ac:dyDescent="0.2">
      <c r="A44" s="19" t="s">
        <v>18</v>
      </c>
      <c r="B44" s="12">
        <v>77</v>
      </c>
      <c r="C44" s="11"/>
      <c r="D44" s="11"/>
      <c r="E44" s="11"/>
      <c r="F44" s="11"/>
      <c r="G44" s="11"/>
      <c r="H44" s="11"/>
      <c r="I44" s="129"/>
      <c r="J44" s="130"/>
      <c r="K44" s="20">
        <f t="shared" si="6"/>
        <v>0</v>
      </c>
    </row>
    <row r="45" spans="1:11" s="5" customFormat="1" ht="15" customHeight="1" x14ac:dyDescent="0.2">
      <c r="A45" s="19" t="s">
        <v>19</v>
      </c>
      <c r="B45" s="12">
        <v>81.819999999999993</v>
      </c>
      <c r="C45" s="11">
        <v>130</v>
      </c>
      <c r="D45" s="11">
        <v>1</v>
      </c>
      <c r="E45" s="11"/>
      <c r="F45" s="11"/>
      <c r="G45" s="11">
        <v>61</v>
      </c>
      <c r="H45" s="11">
        <v>0</v>
      </c>
      <c r="I45" s="129">
        <v>0</v>
      </c>
      <c r="J45" s="130">
        <v>12</v>
      </c>
      <c r="K45" s="26">
        <f t="shared" si="6"/>
        <v>204</v>
      </c>
    </row>
    <row r="46" spans="1:11" s="5" customFormat="1" ht="15" customHeight="1" x14ac:dyDescent="0.2">
      <c r="A46" s="119" t="s">
        <v>111</v>
      </c>
      <c r="B46" s="181" t="s">
        <v>112</v>
      </c>
      <c r="C46" s="15">
        <f>SUM(C36:C45)</f>
        <v>192</v>
      </c>
      <c r="D46" s="15">
        <f t="shared" ref="D46:J46" si="7">SUM(D36:D45)</f>
        <v>28</v>
      </c>
      <c r="E46" s="15">
        <f t="shared" si="7"/>
        <v>0</v>
      </c>
      <c r="F46" s="15">
        <f t="shared" si="7"/>
        <v>0</v>
      </c>
      <c r="G46" s="15">
        <f t="shared" si="7"/>
        <v>108</v>
      </c>
      <c r="H46" s="15">
        <f t="shared" si="7"/>
        <v>41</v>
      </c>
      <c r="I46" s="15">
        <f t="shared" si="7"/>
        <v>0</v>
      </c>
      <c r="J46" s="15">
        <f t="shared" si="7"/>
        <v>12</v>
      </c>
      <c r="K46" s="26">
        <f>SUM(K36:K45)</f>
        <v>381</v>
      </c>
    </row>
    <row r="47" spans="1:11" s="5" customFormat="1" ht="15" customHeight="1" x14ac:dyDescent="0.2">
      <c r="A47" s="172" t="s">
        <v>544</v>
      </c>
      <c r="B47" s="110" t="s">
        <v>112</v>
      </c>
      <c r="C47" s="129">
        <v>132</v>
      </c>
      <c r="D47" s="129">
        <v>22</v>
      </c>
      <c r="E47" s="129"/>
      <c r="F47" s="129"/>
      <c r="G47" s="129">
        <v>69</v>
      </c>
      <c r="H47" s="129">
        <v>18</v>
      </c>
      <c r="I47" s="129">
        <v>0</v>
      </c>
      <c r="J47" s="129">
        <v>7</v>
      </c>
      <c r="K47" s="20">
        <f t="shared" ref="K47:K48" si="8">SUM(C47:J47)</f>
        <v>248</v>
      </c>
    </row>
    <row r="48" spans="1:11" s="5" customFormat="1" ht="15" customHeight="1" thickBot="1" x14ac:dyDescent="0.25">
      <c r="A48" s="172" t="s">
        <v>545</v>
      </c>
      <c r="B48" s="110" t="s">
        <v>112</v>
      </c>
      <c r="C48" s="107">
        <v>92</v>
      </c>
      <c r="D48" s="107">
        <v>3</v>
      </c>
      <c r="E48" s="107"/>
      <c r="F48" s="107"/>
      <c r="G48" s="107">
        <v>36</v>
      </c>
      <c r="H48" s="107">
        <v>1</v>
      </c>
      <c r="I48" s="107">
        <v>0</v>
      </c>
      <c r="J48" s="107">
        <v>4</v>
      </c>
      <c r="K48" s="20">
        <f t="shared" si="8"/>
        <v>136</v>
      </c>
    </row>
    <row r="49" spans="1:11" s="5" customFormat="1" x14ac:dyDescent="0.2">
      <c r="A49" s="189" t="s">
        <v>521</v>
      </c>
      <c r="B49" s="190"/>
      <c r="C49" s="531"/>
      <c r="D49" s="532"/>
      <c r="E49" s="532"/>
      <c r="F49" s="532"/>
      <c r="G49" s="532"/>
      <c r="H49" s="532"/>
      <c r="I49" s="532"/>
      <c r="J49" s="532"/>
      <c r="K49" s="533"/>
    </row>
    <row r="50" spans="1:11" s="5" customFormat="1" ht="25.5" x14ac:dyDescent="0.2">
      <c r="A50" s="55" t="s">
        <v>10</v>
      </c>
      <c r="B50" s="56" t="s">
        <v>9</v>
      </c>
      <c r="C50" s="535"/>
      <c r="D50" s="536"/>
      <c r="E50" s="536"/>
      <c r="F50" s="536"/>
      <c r="G50" s="536"/>
      <c r="H50" s="536"/>
      <c r="I50" s="536"/>
      <c r="J50" s="536"/>
      <c r="K50" s="537"/>
    </row>
    <row r="51" spans="1:11" s="5" customFormat="1" x14ac:dyDescent="0.2">
      <c r="A51" s="19" t="s">
        <v>5</v>
      </c>
      <c r="B51" s="10" t="s">
        <v>8</v>
      </c>
      <c r="C51" s="11"/>
      <c r="D51" s="11"/>
      <c r="E51" s="11"/>
      <c r="F51" s="11"/>
      <c r="G51" s="11"/>
      <c r="H51" s="11"/>
      <c r="I51" s="129"/>
      <c r="J51" s="130"/>
      <c r="K51" s="20">
        <f>SUM(C51:J51)</f>
        <v>0</v>
      </c>
    </row>
    <row r="52" spans="1:11" s="5" customFormat="1" x14ac:dyDescent="0.2">
      <c r="A52" s="19" t="s">
        <v>11</v>
      </c>
      <c r="B52" s="12" t="s">
        <v>6</v>
      </c>
      <c r="C52" s="11">
        <v>119</v>
      </c>
      <c r="D52" s="11">
        <v>40</v>
      </c>
      <c r="E52" s="11"/>
      <c r="F52" s="11"/>
      <c r="G52" s="11">
        <v>78</v>
      </c>
      <c r="H52" s="11">
        <v>113</v>
      </c>
      <c r="I52" s="129">
        <v>2</v>
      </c>
      <c r="J52" s="130">
        <v>1</v>
      </c>
      <c r="K52" s="20">
        <f t="shared" ref="K52:K63" si="9">SUM(C52:J52)</f>
        <v>353</v>
      </c>
    </row>
    <row r="53" spans="1:11" s="5" customFormat="1" ht="25.5" x14ac:dyDescent="0.2">
      <c r="A53" s="19" t="s">
        <v>12</v>
      </c>
      <c r="B53" s="12">
        <v>41.43</v>
      </c>
      <c r="C53" s="11"/>
      <c r="D53" s="11"/>
      <c r="E53" s="11"/>
      <c r="F53" s="11"/>
      <c r="G53" s="11"/>
      <c r="H53" s="11"/>
      <c r="I53" s="129"/>
      <c r="J53" s="130"/>
      <c r="K53" s="20">
        <f t="shared" si="9"/>
        <v>0</v>
      </c>
    </row>
    <row r="54" spans="1:11" s="5" customFormat="1" ht="25.5" x14ac:dyDescent="0.2">
      <c r="A54" s="19" t="s">
        <v>13</v>
      </c>
      <c r="B54" s="12" t="s">
        <v>7</v>
      </c>
      <c r="C54" s="11"/>
      <c r="D54" s="11"/>
      <c r="E54" s="11"/>
      <c r="F54" s="11"/>
      <c r="G54" s="11"/>
      <c r="H54" s="11"/>
      <c r="I54" s="129"/>
      <c r="J54" s="130"/>
      <c r="K54" s="20">
        <f t="shared" si="9"/>
        <v>0</v>
      </c>
    </row>
    <row r="55" spans="1:11" s="5" customFormat="1" ht="15" customHeight="1" x14ac:dyDescent="0.2">
      <c r="A55" s="19" t="s">
        <v>14</v>
      </c>
      <c r="B55" s="12" t="s">
        <v>20</v>
      </c>
      <c r="C55" s="11"/>
      <c r="D55" s="11"/>
      <c r="E55" s="11"/>
      <c r="F55" s="11"/>
      <c r="G55" s="11"/>
      <c r="H55" s="11"/>
      <c r="I55" s="129"/>
      <c r="J55" s="130"/>
      <c r="K55" s="20">
        <f t="shared" si="9"/>
        <v>0</v>
      </c>
    </row>
    <row r="56" spans="1:11" s="5" customFormat="1" x14ac:dyDescent="0.2">
      <c r="A56" s="19" t="s">
        <v>15</v>
      </c>
      <c r="B56" s="12">
        <v>62.65</v>
      </c>
      <c r="C56" s="11"/>
      <c r="D56" s="11"/>
      <c r="E56" s="11"/>
      <c r="F56" s="11"/>
      <c r="G56" s="11"/>
      <c r="H56" s="11"/>
      <c r="I56" s="129"/>
      <c r="J56" s="130"/>
      <c r="K56" s="20">
        <f t="shared" si="9"/>
        <v>0</v>
      </c>
    </row>
    <row r="57" spans="1:11" s="5" customFormat="1" ht="25.5" x14ac:dyDescent="0.2">
      <c r="A57" s="19" t="s">
        <v>16</v>
      </c>
      <c r="B57" s="12">
        <v>68</v>
      </c>
      <c r="C57" s="11"/>
      <c r="D57" s="11"/>
      <c r="E57" s="11"/>
      <c r="F57" s="11"/>
      <c r="G57" s="11"/>
      <c r="H57" s="11"/>
      <c r="I57" s="129"/>
      <c r="J57" s="130"/>
      <c r="K57" s="20">
        <f t="shared" si="9"/>
        <v>0</v>
      </c>
    </row>
    <row r="58" spans="1:11" s="5" customFormat="1" ht="25.5" x14ac:dyDescent="0.2">
      <c r="A58" s="19" t="s">
        <v>17</v>
      </c>
      <c r="B58" s="12">
        <v>74.75</v>
      </c>
      <c r="C58" s="11"/>
      <c r="D58" s="11"/>
      <c r="E58" s="11"/>
      <c r="F58" s="11"/>
      <c r="G58" s="11"/>
      <c r="H58" s="11"/>
      <c r="I58" s="129"/>
      <c r="J58" s="130"/>
      <c r="K58" s="20">
        <f t="shared" si="9"/>
        <v>0</v>
      </c>
    </row>
    <row r="59" spans="1:11" s="5" customFormat="1" x14ac:dyDescent="0.2">
      <c r="A59" s="19" t="s">
        <v>18</v>
      </c>
      <c r="B59" s="12">
        <v>77</v>
      </c>
      <c r="C59" s="11"/>
      <c r="D59" s="11"/>
      <c r="E59" s="11"/>
      <c r="F59" s="11"/>
      <c r="G59" s="11"/>
      <c r="H59" s="11"/>
      <c r="I59" s="129"/>
      <c r="J59" s="130"/>
      <c r="K59" s="20">
        <f t="shared" si="9"/>
        <v>0</v>
      </c>
    </row>
    <row r="60" spans="1:11" s="5" customFormat="1" x14ac:dyDescent="0.2">
      <c r="A60" s="19" t="s">
        <v>19</v>
      </c>
      <c r="B60" s="12">
        <v>81.819999999999993</v>
      </c>
      <c r="C60" s="11"/>
      <c r="D60" s="11"/>
      <c r="E60" s="11"/>
      <c r="F60" s="11"/>
      <c r="G60" s="11"/>
      <c r="H60" s="11"/>
      <c r="I60" s="129"/>
      <c r="J60" s="130"/>
      <c r="K60" s="20">
        <f t="shared" si="9"/>
        <v>0</v>
      </c>
    </row>
    <row r="61" spans="1:11" s="5" customFormat="1" x14ac:dyDescent="0.2">
      <c r="A61" s="119" t="s">
        <v>111</v>
      </c>
      <c r="B61" s="181" t="s">
        <v>112</v>
      </c>
      <c r="C61" s="15">
        <f>SUM(C51:C60)</f>
        <v>119</v>
      </c>
      <c r="D61" s="15">
        <f t="shared" ref="D61:J61" si="10">SUM(D51:D60)</f>
        <v>40</v>
      </c>
      <c r="E61" s="15">
        <f t="shared" si="10"/>
        <v>0</v>
      </c>
      <c r="F61" s="15">
        <f t="shared" si="10"/>
        <v>0</v>
      </c>
      <c r="G61" s="15">
        <f t="shared" si="10"/>
        <v>78</v>
      </c>
      <c r="H61" s="15">
        <f t="shared" si="10"/>
        <v>113</v>
      </c>
      <c r="I61" s="15">
        <f t="shared" si="10"/>
        <v>2</v>
      </c>
      <c r="J61" s="15">
        <f t="shared" si="10"/>
        <v>1</v>
      </c>
      <c r="K61" s="20">
        <f>SUM(K51:K60)</f>
        <v>353</v>
      </c>
    </row>
    <row r="62" spans="1:11" s="5" customFormat="1" ht="15" customHeight="1" x14ac:dyDescent="0.2">
      <c r="A62" s="172" t="s">
        <v>546</v>
      </c>
      <c r="B62" s="110" t="s">
        <v>112</v>
      </c>
      <c r="C62" s="107">
        <v>21</v>
      </c>
      <c r="D62" s="107">
        <v>5</v>
      </c>
      <c r="E62" s="107"/>
      <c r="F62" s="107"/>
      <c r="G62" s="107">
        <v>16</v>
      </c>
      <c r="H62" s="107">
        <v>42</v>
      </c>
      <c r="I62" s="107">
        <v>0</v>
      </c>
      <c r="J62" s="107">
        <v>1</v>
      </c>
      <c r="K62" s="22">
        <f t="shared" si="9"/>
        <v>85</v>
      </c>
    </row>
    <row r="63" spans="1:11" s="5" customFormat="1" ht="15" customHeight="1" x14ac:dyDescent="0.2">
      <c r="A63" s="172" t="s">
        <v>547</v>
      </c>
      <c r="B63" s="110" t="s">
        <v>112</v>
      </c>
      <c r="C63" s="107">
        <v>52</v>
      </c>
      <c r="D63" s="107">
        <v>4</v>
      </c>
      <c r="E63" s="107"/>
      <c r="F63" s="107"/>
      <c r="G63" s="107">
        <v>33</v>
      </c>
      <c r="H63" s="107">
        <v>13</v>
      </c>
      <c r="I63" s="107">
        <v>1</v>
      </c>
      <c r="J63" s="107">
        <v>0</v>
      </c>
      <c r="K63" s="22">
        <f t="shared" si="9"/>
        <v>103</v>
      </c>
    </row>
    <row r="64" spans="1:11" s="5" customFormat="1" ht="15" customHeight="1" x14ac:dyDescent="0.2">
      <c r="A64" s="118" t="s">
        <v>522</v>
      </c>
      <c r="B64" s="52"/>
      <c r="C64" s="516"/>
      <c r="D64" s="517"/>
      <c r="E64" s="517"/>
      <c r="F64" s="517"/>
      <c r="G64" s="517"/>
      <c r="H64" s="517"/>
      <c r="I64" s="517"/>
      <c r="J64" s="517"/>
      <c r="K64" s="518"/>
    </row>
    <row r="65" spans="1:11" s="5" customFormat="1" ht="25.5" customHeight="1" x14ac:dyDescent="0.2">
      <c r="A65" s="55" t="s">
        <v>10</v>
      </c>
      <c r="B65" s="56" t="s">
        <v>9</v>
      </c>
      <c r="C65" s="120"/>
      <c r="D65" s="121"/>
      <c r="E65" s="121"/>
      <c r="F65" s="121"/>
      <c r="G65" s="121"/>
      <c r="H65" s="121"/>
      <c r="I65" s="121"/>
      <c r="J65" s="121"/>
      <c r="K65" s="122"/>
    </row>
    <row r="66" spans="1:11" s="5" customFormat="1" ht="15" customHeight="1" x14ac:dyDescent="0.2">
      <c r="A66" s="19" t="s">
        <v>5</v>
      </c>
      <c r="B66" s="10" t="s">
        <v>8</v>
      </c>
      <c r="C66" s="11"/>
      <c r="D66" s="11"/>
      <c r="E66" s="11"/>
      <c r="F66" s="11"/>
      <c r="G66" s="11"/>
      <c r="H66" s="11"/>
      <c r="I66" s="129"/>
      <c r="J66" s="130"/>
      <c r="K66" s="20">
        <f>SUM(C66:J66)</f>
        <v>0</v>
      </c>
    </row>
    <row r="67" spans="1:11" s="5" customFormat="1" ht="15" customHeight="1" x14ac:dyDescent="0.2">
      <c r="A67" s="19" t="s">
        <v>11</v>
      </c>
      <c r="B67" s="12" t="s">
        <v>6</v>
      </c>
      <c r="C67" s="11"/>
      <c r="D67" s="11"/>
      <c r="E67" s="11"/>
      <c r="F67" s="11"/>
      <c r="G67" s="11"/>
      <c r="H67" s="11"/>
      <c r="I67" s="129"/>
      <c r="J67" s="130"/>
      <c r="K67" s="20">
        <f t="shared" ref="K67:K75" si="11">SUM(C67:J67)</f>
        <v>0</v>
      </c>
    </row>
    <row r="68" spans="1:11" s="5" customFormat="1" ht="25.5" customHeight="1" x14ac:dyDescent="0.2">
      <c r="A68" s="19" t="s">
        <v>12</v>
      </c>
      <c r="B68" s="12">
        <v>41.43</v>
      </c>
      <c r="C68" s="11"/>
      <c r="D68" s="11"/>
      <c r="E68" s="11"/>
      <c r="F68" s="11"/>
      <c r="G68" s="11"/>
      <c r="H68" s="11"/>
      <c r="I68" s="129"/>
      <c r="J68" s="130"/>
      <c r="K68" s="20">
        <f t="shared" si="11"/>
        <v>0</v>
      </c>
    </row>
    <row r="69" spans="1:11" s="5" customFormat="1" ht="25.5" customHeight="1" x14ac:dyDescent="0.2">
      <c r="A69" s="19" t="s">
        <v>13</v>
      </c>
      <c r="B69" s="12" t="s">
        <v>7</v>
      </c>
      <c r="C69" s="11">
        <v>54</v>
      </c>
      <c r="D69" s="11">
        <v>34</v>
      </c>
      <c r="E69" s="11"/>
      <c r="F69" s="11"/>
      <c r="G69" s="11"/>
      <c r="H69" s="11"/>
      <c r="I69" s="129"/>
      <c r="J69" s="130"/>
      <c r="K69" s="20">
        <f t="shared" si="11"/>
        <v>88</v>
      </c>
    </row>
    <row r="70" spans="1:11" s="5" customFormat="1" ht="15" customHeight="1" x14ac:dyDescent="0.2">
      <c r="A70" s="19" t="s">
        <v>14</v>
      </c>
      <c r="B70" s="12" t="s">
        <v>20</v>
      </c>
      <c r="C70" s="11">
        <v>119</v>
      </c>
      <c r="D70" s="11">
        <v>0</v>
      </c>
      <c r="E70" s="11"/>
      <c r="F70" s="11"/>
      <c r="G70" s="11"/>
      <c r="H70" s="11"/>
      <c r="I70" s="129"/>
      <c r="J70" s="130"/>
      <c r="K70" s="20">
        <f t="shared" si="11"/>
        <v>119</v>
      </c>
    </row>
    <row r="71" spans="1:11" s="5" customFormat="1" ht="15" customHeight="1" x14ac:dyDescent="0.2">
      <c r="A71" s="19" t="s">
        <v>15</v>
      </c>
      <c r="B71" s="12">
        <v>62.65</v>
      </c>
      <c r="C71" s="11"/>
      <c r="D71" s="11"/>
      <c r="E71" s="11"/>
      <c r="F71" s="11"/>
      <c r="G71" s="11"/>
      <c r="H71" s="11"/>
      <c r="I71" s="129"/>
      <c r="J71" s="130"/>
      <c r="K71" s="20">
        <f t="shared" si="11"/>
        <v>0</v>
      </c>
    </row>
    <row r="72" spans="1:11" s="5" customFormat="1" ht="25.5" customHeight="1" x14ac:dyDescent="0.2">
      <c r="A72" s="19" t="s">
        <v>16</v>
      </c>
      <c r="B72" s="12">
        <v>68</v>
      </c>
      <c r="C72" s="11"/>
      <c r="D72" s="11"/>
      <c r="E72" s="11"/>
      <c r="F72" s="11"/>
      <c r="G72" s="11"/>
      <c r="H72" s="11"/>
      <c r="I72" s="129"/>
      <c r="J72" s="130"/>
      <c r="K72" s="20">
        <f t="shared" si="11"/>
        <v>0</v>
      </c>
    </row>
    <row r="73" spans="1:11" s="5" customFormat="1" ht="25.5" customHeight="1" x14ac:dyDescent="0.2">
      <c r="A73" s="19" t="s">
        <v>17</v>
      </c>
      <c r="B73" s="12">
        <v>74.75</v>
      </c>
      <c r="C73" s="11">
        <v>71</v>
      </c>
      <c r="D73" s="11">
        <v>119</v>
      </c>
      <c r="E73" s="11"/>
      <c r="F73" s="11"/>
      <c r="G73" s="11">
        <v>31</v>
      </c>
      <c r="H73" s="11">
        <v>119</v>
      </c>
      <c r="I73" s="129">
        <v>2</v>
      </c>
      <c r="J73" s="130">
        <v>0</v>
      </c>
      <c r="K73" s="20">
        <f t="shared" si="11"/>
        <v>342</v>
      </c>
    </row>
    <row r="74" spans="1:11" s="5" customFormat="1" ht="15" customHeight="1" x14ac:dyDescent="0.2">
      <c r="A74" s="19" t="s">
        <v>18</v>
      </c>
      <c r="B74" s="12">
        <v>77</v>
      </c>
      <c r="C74" s="11"/>
      <c r="D74" s="11"/>
      <c r="E74" s="11"/>
      <c r="F74" s="11"/>
      <c r="G74" s="11"/>
      <c r="H74" s="11"/>
      <c r="I74" s="129"/>
      <c r="J74" s="130"/>
      <c r="K74" s="20">
        <f t="shared" si="11"/>
        <v>0</v>
      </c>
    </row>
    <row r="75" spans="1:11" s="5" customFormat="1" ht="15" customHeight="1" x14ac:dyDescent="0.2">
      <c r="A75" s="19" t="s">
        <v>19</v>
      </c>
      <c r="B75" s="12">
        <v>81.819999999999993</v>
      </c>
      <c r="C75" s="11"/>
      <c r="D75" s="11"/>
      <c r="E75" s="11"/>
      <c r="F75" s="11"/>
      <c r="G75" s="11"/>
      <c r="H75" s="11"/>
      <c r="I75" s="129"/>
      <c r="J75" s="130"/>
      <c r="K75" s="26">
        <f t="shared" si="11"/>
        <v>0</v>
      </c>
    </row>
    <row r="76" spans="1:11" s="5" customFormat="1" ht="15" customHeight="1" x14ac:dyDescent="0.2">
      <c r="A76" s="119" t="s">
        <v>111</v>
      </c>
      <c r="B76" s="181" t="s">
        <v>112</v>
      </c>
      <c r="C76" s="15">
        <f>SUM(C66:C75)</f>
        <v>244</v>
      </c>
      <c r="D76" s="15">
        <f t="shared" ref="D76:J76" si="12">SUM(D66:D75)</f>
        <v>153</v>
      </c>
      <c r="E76" s="15">
        <f t="shared" si="12"/>
        <v>0</v>
      </c>
      <c r="F76" s="15">
        <f t="shared" si="12"/>
        <v>0</v>
      </c>
      <c r="G76" s="15">
        <f t="shared" si="12"/>
        <v>31</v>
      </c>
      <c r="H76" s="15">
        <f t="shared" si="12"/>
        <v>119</v>
      </c>
      <c r="I76" s="15">
        <f t="shared" si="12"/>
        <v>2</v>
      </c>
      <c r="J76" s="15">
        <f t="shared" si="12"/>
        <v>0</v>
      </c>
      <c r="K76" s="26">
        <f>SUM(K66:K75)</f>
        <v>549</v>
      </c>
    </row>
    <row r="77" spans="1:11" s="5" customFormat="1" ht="15" customHeight="1" x14ac:dyDescent="0.2">
      <c r="A77" s="172" t="s">
        <v>548</v>
      </c>
      <c r="B77" s="110" t="s">
        <v>112</v>
      </c>
      <c r="C77" s="129">
        <v>211</v>
      </c>
      <c r="D77" s="129">
        <v>138</v>
      </c>
      <c r="E77" s="129"/>
      <c r="F77" s="129"/>
      <c r="G77" s="129">
        <v>27</v>
      </c>
      <c r="H77" s="129">
        <v>111</v>
      </c>
      <c r="I77" s="129">
        <v>1</v>
      </c>
      <c r="J77" s="129">
        <v>0</v>
      </c>
      <c r="K77" s="20">
        <f t="shared" ref="K77:K78" si="13">SUM(C77:J77)</f>
        <v>488</v>
      </c>
    </row>
    <row r="78" spans="1:11" s="5" customFormat="1" ht="15" customHeight="1" x14ac:dyDescent="0.2">
      <c r="A78" s="172" t="s">
        <v>549</v>
      </c>
      <c r="B78" s="110" t="s">
        <v>112</v>
      </c>
      <c r="C78" s="107">
        <v>36</v>
      </c>
      <c r="D78" s="107">
        <v>3</v>
      </c>
      <c r="E78" s="107"/>
      <c r="F78" s="107"/>
      <c r="G78" s="107">
        <v>0</v>
      </c>
      <c r="H78" s="107">
        <v>1</v>
      </c>
      <c r="I78" s="107">
        <v>1</v>
      </c>
      <c r="J78" s="107">
        <v>0</v>
      </c>
      <c r="K78" s="20">
        <f t="shared" si="13"/>
        <v>41</v>
      </c>
    </row>
    <row r="79" spans="1:11" s="5" customFormat="1" ht="25.5" customHeight="1" x14ac:dyDescent="0.2">
      <c r="A79" s="118" t="s">
        <v>523</v>
      </c>
      <c r="B79" s="52"/>
      <c r="C79" s="516"/>
      <c r="D79" s="517"/>
      <c r="E79" s="517"/>
      <c r="F79" s="517"/>
      <c r="G79" s="517"/>
      <c r="H79" s="517"/>
      <c r="I79" s="517"/>
      <c r="J79" s="517"/>
      <c r="K79" s="518"/>
    </row>
    <row r="80" spans="1:11" s="5" customFormat="1" ht="25.5" customHeight="1" x14ac:dyDescent="0.2">
      <c r="A80" s="55" t="s">
        <v>10</v>
      </c>
      <c r="B80" s="56" t="s">
        <v>9</v>
      </c>
      <c r="C80" s="120"/>
      <c r="D80" s="121"/>
      <c r="E80" s="121"/>
      <c r="F80" s="121"/>
      <c r="G80" s="121"/>
      <c r="H80" s="121"/>
      <c r="I80" s="121"/>
      <c r="J80" s="121"/>
      <c r="K80" s="122"/>
    </row>
    <row r="81" spans="1:11" s="5" customFormat="1" ht="15" customHeight="1" x14ac:dyDescent="0.2">
      <c r="A81" s="19" t="s">
        <v>5</v>
      </c>
      <c r="B81" s="10" t="s">
        <v>8</v>
      </c>
      <c r="C81" s="11"/>
      <c r="D81" s="11"/>
      <c r="E81" s="11"/>
      <c r="F81" s="11"/>
      <c r="G81" s="11"/>
      <c r="H81" s="11"/>
      <c r="I81" s="129"/>
      <c r="J81" s="130"/>
      <c r="K81" s="20">
        <f>SUM(C81:J81)</f>
        <v>0</v>
      </c>
    </row>
    <row r="82" spans="1:11" s="5" customFormat="1" ht="15" customHeight="1" x14ac:dyDescent="0.2">
      <c r="A82" s="19" t="s">
        <v>11</v>
      </c>
      <c r="B82" s="12" t="s">
        <v>6</v>
      </c>
      <c r="C82" s="11">
        <v>97</v>
      </c>
      <c r="D82" s="11">
        <v>74</v>
      </c>
      <c r="E82" s="11"/>
      <c r="F82" s="11"/>
      <c r="G82" s="11">
        <v>44</v>
      </c>
      <c r="H82" s="11"/>
      <c r="I82" s="129"/>
      <c r="J82" s="130"/>
      <c r="K82" s="20">
        <f t="shared" ref="K82:K90" si="14">SUM(C82:J82)</f>
        <v>215</v>
      </c>
    </row>
    <row r="83" spans="1:11" s="5" customFormat="1" ht="25.5" customHeight="1" x14ac:dyDescent="0.2">
      <c r="A83" s="19" t="s">
        <v>12</v>
      </c>
      <c r="B83" s="12">
        <v>41.43</v>
      </c>
      <c r="C83" s="11"/>
      <c r="D83" s="11"/>
      <c r="E83" s="11"/>
      <c r="F83" s="11"/>
      <c r="G83" s="11"/>
      <c r="H83" s="11"/>
      <c r="I83" s="129"/>
      <c r="J83" s="130"/>
      <c r="K83" s="20">
        <f t="shared" si="14"/>
        <v>0</v>
      </c>
    </row>
    <row r="84" spans="1:11" s="5" customFormat="1" ht="25.5" customHeight="1" x14ac:dyDescent="0.2">
      <c r="A84" s="19" t="s">
        <v>13</v>
      </c>
      <c r="B84" s="12" t="s">
        <v>7</v>
      </c>
      <c r="C84" s="11"/>
      <c r="D84" s="11"/>
      <c r="E84" s="11"/>
      <c r="F84" s="11"/>
      <c r="G84" s="11"/>
      <c r="H84" s="11"/>
      <c r="I84" s="129"/>
      <c r="J84" s="130"/>
      <c r="K84" s="20">
        <f t="shared" si="14"/>
        <v>0</v>
      </c>
    </row>
    <row r="85" spans="1:11" s="5" customFormat="1" ht="15" customHeight="1" x14ac:dyDescent="0.2">
      <c r="A85" s="19" t="s">
        <v>14</v>
      </c>
      <c r="B85" s="12" t="s">
        <v>20</v>
      </c>
      <c r="C85" s="11"/>
      <c r="D85" s="11"/>
      <c r="E85" s="11"/>
      <c r="F85" s="11"/>
      <c r="G85" s="11"/>
      <c r="H85" s="11"/>
      <c r="I85" s="129"/>
      <c r="J85" s="130"/>
      <c r="K85" s="20">
        <f t="shared" si="14"/>
        <v>0</v>
      </c>
    </row>
    <row r="86" spans="1:11" s="5" customFormat="1" ht="15" customHeight="1" x14ac:dyDescent="0.2">
      <c r="A86" s="19" t="s">
        <v>15</v>
      </c>
      <c r="B86" s="12">
        <v>62.65</v>
      </c>
      <c r="C86" s="11"/>
      <c r="D86" s="11"/>
      <c r="E86" s="11"/>
      <c r="F86" s="11"/>
      <c r="G86" s="11"/>
      <c r="H86" s="11"/>
      <c r="I86" s="129"/>
      <c r="J86" s="130"/>
      <c r="K86" s="20">
        <f t="shared" si="14"/>
        <v>0</v>
      </c>
    </row>
    <row r="87" spans="1:11" s="5" customFormat="1" ht="24.75" customHeight="1" x14ac:dyDescent="0.2">
      <c r="A87" s="19" t="s">
        <v>16</v>
      </c>
      <c r="B87" s="12">
        <v>68</v>
      </c>
      <c r="C87" s="11"/>
      <c r="D87" s="11"/>
      <c r="E87" s="11"/>
      <c r="F87" s="11"/>
      <c r="G87" s="11"/>
      <c r="H87" s="11"/>
      <c r="I87" s="129"/>
      <c r="J87" s="130"/>
      <c r="K87" s="20">
        <f t="shared" si="14"/>
        <v>0</v>
      </c>
    </row>
    <row r="88" spans="1:11" s="5" customFormat="1" ht="24.75" customHeight="1" x14ac:dyDescent="0.2">
      <c r="A88" s="19" t="s">
        <v>17</v>
      </c>
      <c r="B88" s="12">
        <v>74.75</v>
      </c>
      <c r="C88" s="11"/>
      <c r="D88" s="11"/>
      <c r="E88" s="11"/>
      <c r="F88" s="11"/>
      <c r="G88" s="11"/>
      <c r="H88" s="11"/>
      <c r="I88" s="129"/>
      <c r="J88" s="130"/>
      <c r="K88" s="20">
        <f t="shared" si="14"/>
        <v>0</v>
      </c>
    </row>
    <row r="89" spans="1:11" s="5" customFormat="1" ht="15" customHeight="1" x14ac:dyDescent="0.2">
      <c r="A89" s="19" t="s">
        <v>18</v>
      </c>
      <c r="B89" s="12">
        <v>77</v>
      </c>
      <c r="C89" s="11"/>
      <c r="D89" s="11"/>
      <c r="E89" s="11"/>
      <c r="F89" s="11"/>
      <c r="G89" s="11"/>
      <c r="H89" s="11"/>
      <c r="I89" s="129"/>
      <c r="J89" s="130"/>
      <c r="K89" s="20">
        <f t="shared" si="14"/>
        <v>0</v>
      </c>
    </row>
    <row r="90" spans="1:11" s="5" customFormat="1" ht="15" customHeight="1" x14ac:dyDescent="0.2">
      <c r="A90" s="19" t="s">
        <v>19</v>
      </c>
      <c r="B90" s="12">
        <v>81.819999999999993</v>
      </c>
      <c r="C90" s="11"/>
      <c r="D90" s="11"/>
      <c r="E90" s="11"/>
      <c r="F90" s="11"/>
      <c r="G90" s="11"/>
      <c r="H90" s="11"/>
      <c r="I90" s="129"/>
      <c r="J90" s="130"/>
      <c r="K90" s="26">
        <f t="shared" si="14"/>
        <v>0</v>
      </c>
    </row>
    <row r="91" spans="1:11" s="5" customFormat="1" ht="15" customHeight="1" x14ac:dyDescent="0.2">
      <c r="A91" s="119" t="s">
        <v>111</v>
      </c>
      <c r="B91" s="181" t="s">
        <v>112</v>
      </c>
      <c r="C91" s="15">
        <f>SUM(C81:C90)</f>
        <v>97</v>
      </c>
      <c r="D91" s="15">
        <f t="shared" ref="D91:J91" si="15">SUM(D81:D90)</f>
        <v>74</v>
      </c>
      <c r="E91" s="15">
        <f t="shared" si="15"/>
        <v>0</v>
      </c>
      <c r="F91" s="15">
        <f t="shared" si="15"/>
        <v>0</v>
      </c>
      <c r="G91" s="15">
        <f t="shared" si="15"/>
        <v>44</v>
      </c>
      <c r="H91" s="15">
        <f t="shared" si="15"/>
        <v>0</v>
      </c>
      <c r="I91" s="15">
        <f t="shared" si="15"/>
        <v>0</v>
      </c>
      <c r="J91" s="15">
        <f t="shared" si="15"/>
        <v>0</v>
      </c>
      <c r="K91" s="26">
        <f>SUM(K81:K90)</f>
        <v>215</v>
      </c>
    </row>
    <row r="92" spans="1:11" s="5" customFormat="1" ht="15" customHeight="1" x14ac:dyDescent="0.2">
      <c r="A92" s="172" t="s">
        <v>550</v>
      </c>
      <c r="B92" s="110" t="s">
        <v>112</v>
      </c>
      <c r="C92" s="129">
        <v>56</v>
      </c>
      <c r="D92" s="129">
        <v>36</v>
      </c>
      <c r="E92" s="129"/>
      <c r="F92" s="129"/>
      <c r="G92" s="129">
        <v>25</v>
      </c>
      <c r="H92" s="129"/>
      <c r="I92" s="129"/>
      <c r="J92" s="129"/>
      <c r="K92" s="20">
        <f t="shared" ref="K92:K93" si="16">SUM(C92:J92)</f>
        <v>117</v>
      </c>
    </row>
    <row r="93" spans="1:11" s="5" customFormat="1" ht="15" customHeight="1" x14ac:dyDescent="0.2">
      <c r="A93" s="172" t="s">
        <v>551</v>
      </c>
      <c r="B93" s="110" t="s">
        <v>112</v>
      </c>
      <c r="C93" s="107">
        <v>10</v>
      </c>
      <c r="D93" s="107">
        <v>1</v>
      </c>
      <c r="E93" s="107"/>
      <c r="F93" s="107"/>
      <c r="G93" s="107">
        <v>0</v>
      </c>
      <c r="H93" s="107"/>
      <c r="I93" s="107"/>
      <c r="J93" s="107"/>
      <c r="K93" s="20">
        <f t="shared" si="16"/>
        <v>11</v>
      </c>
    </row>
    <row r="94" spans="1:11" s="5" customFormat="1" x14ac:dyDescent="0.2">
      <c r="A94" s="351" t="s">
        <v>531</v>
      </c>
      <c r="B94" s="52"/>
      <c r="C94" s="516"/>
      <c r="D94" s="517"/>
      <c r="E94" s="517"/>
      <c r="F94" s="517"/>
      <c r="G94" s="517"/>
      <c r="H94" s="517"/>
      <c r="I94" s="517"/>
      <c r="J94" s="517"/>
      <c r="K94" s="518"/>
    </row>
    <row r="95" spans="1:11" s="2" customFormat="1" ht="25.5" x14ac:dyDescent="0.2">
      <c r="A95" s="55" t="s">
        <v>10</v>
      </c>
      <c r="B95" s="56" t="s">
        <v>9</v>
      </c>
      <c r="C95" s="120"/>
      <c r="D95" s="121"/>
      <c r="E95" s="121"/>
      <c r="F95" s="121"/>
      <c r="G95" s="121"/>
      <c r="H95" s="121"/>
      <c r="I95" s="121"/>
      <c r="J95" s="121"/>
      <c r="K95" s="122"/>
    </row>
    <row r="96" spans="1:11" ht="15" customHeight="1" x14ac:dyDescent="0.2">
      <c r="A96" s="19" t="s">
        <v>5</v>
      </c>
      <c r="B96" s="10" t="s">
        <v>8</v>
      </c>
      <c r="C96" s="11"/>
      <c r="D96" s="11"/>
      <c r="E96" s="11"/>
      <c r="F96" s="11"/>
      <c r="G96" s="11"/>
      <c r="H96" s="11"/>
      <c r="I96" s="129"/>
      <c r="J96" s="130"/>
      <c r="K96" s="20">
        <f>SUM(C96:J96)</f>
        <v>0</v>
      </c>
    </row>
    <row r="97" spans="1:11" x14ac:dyDescent="0.2">
      <c r="A97" s="19" t="s">
        <v>11</v>
      </c>
      <c r="B97" s="12" t="s">
        <v>6</v>
      </c>
      <c r="C97" s="11"/>
      <c r="D97" s="11"/>
      <c r="E97" s="11"/>
      <c r="F97" s="11"/>
      <c r="G97" s="11"/>
      <c r="H97" s="11"/>
      <c r="I97" s="129">
        <v>10</v>
      </c>
      <c r="J97" s="130">
        <v>0</v>
      </c>
      <c r="K97" s="20">
        <f t="shared" ref="K97:K108" si="17">SUM(C97:J97)</f>
        <v>10</v>
      </c>
    </row>
    <row r="98" spans="1:11" ht="25.5" x14ac:dyDescent="0.2">
      <c r="A98" s="19" t="s">
        <v>12</v>
      </c>
      <c r="B98" s="12">
        <v>41.43</v>
      </c>
      <c r="C98" s="11"/>
      <c r="D98" s="11"/>
      <c r="E98" s="11"/>
      <c r="F98" s="11"/>
      <c r="G98" s="11"/>
      <c r="H98" s="11"/>
      <c r="I98" s="129"/>
      <c r="J98" s="130"/>
      <c r="K98" s="20">
        <f t="shared" si="17"/>
        <v>0</v>
      </c>
    </row>
    <row r="99" spans="1:11" ht="25.5" x14ac:dyDescent="0.2">
      <c r="A99" s="19" t="s">
        <v>13</v>
      </c>
      <c r="B99" s="12" t="s">
        <v>7</v>
      </c>
      <c r="C99" s="11"/>
      <c r="D99" s="11"/>
      <c r="E99" s="11"/>
      <c r="F99" s="11"/>
      <c r="G99" s="11"/>
      <c r="H99" s="11"/>
      <c r="I99" s="129"/>
      <c r="J99" s="130"/>
      <c r="K99" s="20">
        <f t="shared" si="17"/>
        <v>0</v>
      </c>
    </row>
    <row r="100" spans="1:11" ht="15" customHeight="1" x14ac:dyDescent="0.2">
      <c r="A100" s="19" t="s">
        <v>14</v>
      </c>
      <c r="B100" s="12" t="s">
        <v>20</v>
      </c>
      <c r="C100" s="11"/>
      <c r="D100" s="11"/>
      <c r="E100" s="11"/>
      <c r="F100" s="11"/>
      <c r="G100" s="11"/>
      <c r="H100" s="11"/>
      <c r="I100" s="129"/>
      <c r="J100" s="130"/>
      <c r="K100" s="20">
        <f t="shared" si="17"/>
        <v>0</v>
      </c>
    </row>
    <row r="101" spans="1:11" x14ac:dyDescent="0.2">
      <c r="A101" s="19" t="s">
        <v>15</v>
      </c>
      <c r="B101" s="12">
        <v>62.65</v>
      </c>
      <c r="C101" s="11"/>
      <c r="D101" s="11"/>
      <c r="E101" s="11"/>
      <c r="F101" s="11"/>
      <c r="G101" s="11"/>
      <c r="H101" s="11"/>
      <c r="I101" s="129"/>
      <c r="J101" s="130"/>
      <c r="K101" s="20">
        <f t="shared" si="17"/>
        <v>0</v>
      </c>
    </row>
    <row r="102" spans="1:11" ht="25.5" x14ac:dyDescent="0.2">
      <c r="A102" s="19" t="s">
        <v>16</v>
      </c>
      <c r="B102" s="12">
        <v>68</v>
      </c>
      <c r="C102" s="11"/>
      <c r="D102" s="11"/>
      <c r="E102" s="11"/>
      <c r="F102" s="11"/>
      <c r="G102" s="11"/>
      <c r="H102" s="11"/>
      <c r="I102" s="129"/>
      <c r="J102" s="130"/>
      <c r="K102" s="20">
        <f t="shared" si="17"/>
        <v>0</v>
      </c>
    </row>
    <row r="103" spans="1:11" ht="25.5" x14ac:dyDescent="0.2">
      <c r="A103" s="19" t="s">
        <v>17</v>
      </c>
      <c r="B103" s="12">
        <v>74.75</v>
      </c>
      <c r="C103" s="11"/>
      <c r="D103" s="11"/>
      <c r="E103" s="11"/>
      <c r="F103" s="11"/>
      <c r="G103" s="11"/>
      <c r="H103" s="11"/>
      <c r="I103" s="129"/>
      <c r="J103" s="130"/>
      <c r="K103" s="20">
        <f t="shared" si="17"/>
        <v>0</v>
      </c>
    </row>
    <row r="104" spans="1:11" x14ac:dyDescent="0.2">
      <c r="A104" s="19" t="s">
        <v>18</v>
      </c>
      <c r="B104" s="12">
        <v>77</v>
      </c>
      <c r="C104" s="11"/>
      <c r="D104" s="11"/>
      <c r="E104" s="11"/>
      <c r="F104" s="11"/>
      <c r="G104" s="11"/>
      <c r="H104" s="11"/>
      <c r="I104" s="129"/>
      <c r="J104" s="130"/>
      <c r="K104" s="20">
        <f t="shared" si="17"/>
        <v>0</v>
      </c>
    </row>
    <row r="105" spans="1:11" x14ac:dyDescent="0.2">
      <c r="A105" s="19" t="s">
        <v>19</v>
      </c>
      <c r="B105" s="12">
        <v>81.819999999999993</v>
      </c>
      <c r="C105" s="11"/>
      <c r="D105" s="11"/>
      <c r="E105" s="11"/>
      <c r="F105" s="11"/>
      <c r="G105" s="11"/>
      <c r="H105" s="11"/>
      <c r="I105" s="129"/>
      <c r="J105" s="130"/>
      <c r="K105" s="26">
        <f t="shared" si="17"/>
        <v>0</v>
      </c>
    </row>
    <row r="106" spans="1:11" x14ac:dyDescent="0.2">
      <c r="A106" s="119" t="s">
        <v>111</v>
      </c>
      <c r="B106" s="181" t="s">
        <v>112</v>
      </c>
      <c r="C106" s="15">
        <f>SUM(C96:C105)</f>
        <v>0</v>
      </c>
      <c r="D106" s="15">
        <f t="shared" ref="D106:J106" si="18">SUM(D96:D105)</f>
        <v>0</v>
      </c>
      <c r="E106" s="15">
        <f t="shared" si="18"/>
        <v>0</v>
      </c>
      <c r="F106" s="15">
        <f t="shared" si="18"/>
        <v>0</v>
      </c>
      <c r="G106" s="15">
        <f t="shared" si="18"/>
        <v>0</v>
      </c>
      <c r="H106" s="15">
        <f t="shared" si="18"/>
        <v>0</v>
      </c>
      <c r="I106" s="15">
        <f t="shared" si="18"/>
        <v>10</v>
      </c>
      <c r="J106" s="15">
        <f t="shared" si="18"/>
        <v>0</v>
      </c>
      <c r="K106" s="26">
        <f>SUM(K96:K105)</f>
        <v>10</v>
      </c>
    </row>
    <row r="107" spans="1:11" ht="24.95" customHeight="1" x14ac:dyDescent="0.2">
      <c r="A107" s="172" t="s">
        <v>561</v>
      </c>
      <c r="B107" s="110" t="s">
        <v>112</v>
      </c>
      <c r="C107" s="129"/>
      <c r="D107" s="129"/>
      <c r="E107" s="129"/>
      <c r="F107" s="129"/>
      <c r="G107" s="129"/>
      <c r="H107" s="129"/>
      <c r="I107" s="129">
        <v>3</v>
      </c>
      <c r="J107" s="129">
        <v>0</v>
      </c>
      <c r="K107" s="20">
        <f t="shared" si="17"/>
        <v>3</v>
      </c>
    </row>
    <row r="108" spans="1:11" ht="24.95" customHeight="1" x14ac:dyDescent="0.2">
      <c r="A108" s="172" t="s">
        <v>562</v>
      </c>
      <c r="B108" s="110" t="s">
        <v>112</v>
      </c>
      <c r="C108" s="107"/>
      <c r="D108" s="107"/>
      <c r="E108" s="107"/>
      <c r="F108" s="107"/>
      <c r="G108" s="107"/>
      <c r="H108" s="107"/>
      <c r="I108" s="107">
        <v>10</v>
      </c>
      <c r="J108" s="107">
        <v>0</v>
      </c>
      <c r="K108" s="20">
        <f t="shared" si="17"/>
        <v>10</v>
      </c>
    </row>
    <row r="109" spans="1:11" ht="15" customHeight="1" x14ac:dyDescent="0.2">
      <c r="A109" s="106" t="s">
        <v>556</v>
      </c>
      <c r="B109" s="9"/>
      <c r="C109" s="516"/>
      <c r="D109" s="517"/>
      <c r="E109" s="517"/>
      <c r="F109" s="517"/>
      <c r="G109" s="517"/>
      <c r="H109" s="517"/>
      <c r="I109" s="517"/>
      <c r="J109" s="517"/>
      <c r="K109" s="518"/>
    </row>
    <row r="110" spans="1:11" ht="25.5" x14ac:dyDescent="0.2">
      <c r="A110" s="17" t="s">
        <v>10</v>
      </c>
      <c r="B110" s="13" t="s">
        <v>9</v>
      </c>
      <c r="C110" s="519"/>
      <c r="D110" s="520"/>
      <c r="E110" s="520"/>
      <c r="F110" s="520"/>
      <c r="G110" s="520"/>
      <c r="H110" s="520"/>
      <c r="I110" s="520"/>
      <c r="J110" s="520"/>
      <c r="K110" s="521"/>
    </row>
    <row r="111" spans="1:11" ht="15" customHeight="1" x14ac:dyDescent="0.2">
      <c r="A111" s="19" t="s">
        <v>5</v>
      </c>
      <c r="B111" s="10" t="s">
        <v>8</v>
      </c>
      <c r="C111" s="166">
        <f t="shared" ref="C111:D123" si="19">SUM(C6,C21,C36,C51,C66,C81,C96)</f>
        <v>0</v>
      </c>
      <c r="D111" s="166">
        <f t="shared" si="19"/>
        <v>0</v>
      </c>
      <c r="E111" s="166">
        <f t="shared" ref="E111:F119" si="20">SUM(E10,E98)</f>
        <v>0</v>
      </c>
      <c r="F111" s="166">
        <f t="shared" si="20"/>
        <v>0</v>
      </c>
      <c r="G111" s="166">
        <f t="shared" ref="G111:J123" si="21">SUM(G6,G21,G36,G51,G66,G81,G96)</f>
        <v>0</v>
      </c>
      <c r="H111" s="166">
        <f t="shared" si="21"/>
        <v>0</v>
      </c>
      <c r="I111" s="148">
        <f t="shared" si="21"/>
        <v>0</v>
      </c>
      <c r="J111" s="167">
        <f t="shared" si="21"/>
        <v>0</v>
      </c>
      <c r="K111" s="165">
        <f>SUM(C111:J111)</f>
        <v>0</v>
      </c>
    </row>
    <row r="112" spans="1:11" ht="15" customHeight="1" x14ac:dyDescent="0.2">
      <c r="A112" s="19" t="s">
        <v>11</v>
      </c>
      <c r="B112" s="12" t="s">
        <v>6</v>
      </c>
      <c r="C112" s="166">
        <f t="shared" si="19"/>
        <v>334</v>
      </c>
      <c r="D112" s="166">
        <f t="shared" si="19"/>
        <v>146</v>
      </c>
      <c r="E112" s="166">
        <f t="shared" si="20"/>
        <v>0</v>
      </c>
      <c r="F112" s="166">
        <f t="shared" si="20"/>
        <v>0</v>
      </c>
      <c r="G112" s="166">
        <f t="shared" si="21"/>
        <v>204</v>
      </c>
      <c r="H112" s="166">
        <f t="shared" si="21"/>
        <v>178</v>
      </c>
      <c r="I112" s="148">
        <f t="shared" si="21"/>
        <v>23</v>
      </c>
      <c r="J112" s="167">
        <f t="shared" si="21"/>
        <v>20</v>
      </c>
      <c r="K112" s="165">
        <f t="shared" ref="K112:K120" si="22">SUM(C112:J112)</f>
        <v>905</v>
      </c>
    </row>
    <row r="113" spans="1:11" ht="25.5" customHeight="1" x14ac:dyDescent="0.2">
      <c r="A113" s="19" t="s">
        <v>12</v>
      </c>
      <c r="B113" s="12">
        <v>41.43</v>
      </c>
      <c r="C113" s="166">
        <f t="shared" si="19"/>
        <v>0</v>
      </c>
      <c r="D113" s="166">
        <f t="shared" si="19"/>
        <v>0</v>
      </c>
      <c r="E113" s="166">
        <f t="shared" si="20"/>
        <v>0</v>
      </c>
      <c r="F113" s="166">
        <f t="shared" si="20"/>
        <v>0</v>
      </c>
      <c r="G113" s="166">
        <f t="shared" si="21"/>
        <v>0</v>
      </c>
      <c r="H113" s="166">
        <f t="shared" si="21"/>
        <v>0</v>
      </c>
      <c r="I113" s="148">
        <f t="shared" si="21"/>
        <v>0</v>
      </c>
      <c r="J113" s="167">
        <f t="shared" si="21"/>
        <v>0</v>
      </c>
      <c r="K113" s="165">
        <f t="shared" si="22"/>
        <v>0</v>
      </c>
    </row>
    <row r="114" spans="1:11" ht="25.5" customHeight="1" x14ac:dyDescent="0.2">
      <c r="A114" s="19" t="s">
        <v>13</v>
      </c>
      <c r="B114" s="12" t="s">
        <v>7</v>
      </c>
      <c r="C114" s="166">
        <f t="shared" si="19"/>
        <v>54</v>
      </c>
      <c r="D114" s="166">
        <f t="shared" si="19"/>
        <v>34</v>
      </c>
      <c r="E114" s="166">
        <f t="shared" si="20"/>
        <v>0</v>
      </c>
      <c r="F114" s="166">
        <f t="shared" si="20"/>
        <v>0</v>
      </c>
      <c r="G114" s="166">
        <f t="shared" si="21"/>
        <v>0</v>
      </c>
      <c r="H114" s="166">
        <f t="shared" si="21"/>
        <v>0</v>
      </c>
      <c r="I114" s="148">
        <f t="shared" si="21"/>
        <v>0</v>
      </c>
      <c r="J114" s="167">
        <f t="shared" si="21"/>
        <v>0</v>
      </c>
      <c r="K114" s="165">
        <f t="shared" si="22"/>
        <v>88</v>
      </c>
    </row>
    <row r="115" spans="1:11" ht="15" customHeight="1" x14ac:dyDescent="0.2">
      <c r="A115" s="19" t="s">
        <v>14</v>
      </c>
      <c r="B115" s="12" t="s">
        <v>20</v>
      </c>
      <c r="C115" s="166">
        <f t="shared" si="19"/>
        <v>181</v>
      </c>
      <c r="D115" s="166">
        <f t="shared" si="19"/>
        <v>27</v>
      </c>
      <c r="E115" s="166">
        <f t="shared" si="20"/>
        <v>0</v>
      </c>
      <c r="F115" s="166">
        <f t="shared" si="20"/>
        <v>0</v>
      </c>
      <c r="G115" s="166">
        <f t="shared" si="21"/>
        <v>47</v>
      </c>
      <c r="H115" s="166">
        <f t="shared" si="21"/>
        <v>41</v>
      </c>
      <c r="I115" s="148">
        <f t="shared" si="21"/>
        <v>0</v>
      </c>
      <c r="J115" s="167">
        <f t="shared" si="21"/>
        <v>0</v>
      </c>
      <c r="K115" s="165">
        <f t="shared" si="22"/>
        <v>296</v>
      </c>
    </row>
    <row r="116" spans="1:11" ht="15" customHeight="1" x14ac:dyDescent="0.2">
      <c r="A116" s="19" t="s">
        <v>15</v>
      </c>
      <c r="B116" s="12">
        <v>62.65</v>
      </c>
      <c r="C116" s="166">
        <f t="shared" si="19"/>
        <v>240</v>
      </c>
      <c r="D116" s="166">
        <f t="shared" si="19"/>
        <v>50</v>
      </c>
      <c r="E116" s="166">
        <f t="shared" si="20"/>
        <v>0</v>
      </c>
      <c r="F116" s="166">
        <f t="shared" si="20"/>
        <v>0</v>
      </c>
      <c r="G116" s="166">
        <f t="shared" si="21"/>
        <v>161</v>
      </c>
      <c r="H116" s="166">
        <f t="shared" si="21"/>
        <v>122</v>
      </c>
      <c r="I116" s="148">
        <f t="shared" si="21"/>
        <v>8</v>
      </c>
      <c r="J116" s="167">
        <f t="shared" si="21"/>
        <v>6</v>
      </c>
      <c r="K116" s="165">
        <f t="shared" si="22"/>
        <v>587</v>
      </c>
    </row>
    <row r="117" spans="1:11" ht="25.5" customHeight="1" x14ac:dyDescent="0.2">
      <c r="A117" s="19" t="s">
        <v>16</v>
      </c>
      <c r="B117" s="12">
        <v>68</v>
      </c>
      <c r="C117" s="166">
        <f t="shared" si="19"/>
        <v>0</v>
      </c>
      <c r="D117" s="166">
        <f t="shared" si="19"/>
        <v>0</v>
      </c>
      <c r="E117" s="166">
        <f t="shared" si="20"/>
        <v>0</v>
      </c>
      <c r="F117" s="166">
        <f t="shared" si="20"/>
        <v>0</v>
      </c>
      <c r="G117" s="166">
        <f t="shared" si="21"/>
        <v>0</v>
      </c>
      <c r="H117" s="166">
        <f t="shared" si="21"/>
        <v>0</v>
      </c>
      <c r="I117" s="148">
        <f t="shared" si="21"/>
        <v>0</v>
      </c>
      <c r="J117" s="167">
        <f t="shared" si="21"/>
        <v>0</v>
      </c>
      <c r="K117" s="165">
        <f t="shared" si="22"/>
        <v>0</v>
      </c>
    </row>
    <row r="118" spans="1:11" ht="25.5" customHeight="1" x14ac:dyDescent="0.2">
      <c r="A118" s="19" t="s">
        <v>17</v>
      </c>
      <c r="B118" s="12">
        <v>74.75</v>
      </c>
      <c r="C118" s="166">
        <f t="shared" si="19"/>
        <v>71</v>
      </c>
      <c r="D118" s="166">
        <f t="shared" si="19"/>
        <v>119</v>
      </c>
      <c r="E118" s="166">
        <f t="shared" si="20"/>
        <v>0</v>
      </c>
      <c r="F118" s="166">
        <f t="shared" si="20"/>
        <v>0</v>
      </c>
      <c r="G118" s="166">
        <f t="shared" si="21"/>
        <v>31</v>
      </c>
      <c r="H118" s="166">
        <f t="shared" si="21"/>
        <v>119</v>
      </c>
      <c r="I118" s="148">
        <f t="shared" si="21"/>
        <v>2</v>
      </c>
      <c r="J118" s="167">
        <f t="shared" si="21"/>
        <v>0</v>
      </c>
      <c r="K118" s="165">
        <f t="shared" si="22"/>
        <v>342</v>
      </c>
    </row>
    <row r="119" spans="1:11" ht="15" customHeight="1" x14ac:dyDescent="0.2">
      <c r="A119" s="19" t="s">
        <v>18</v>
      </c>
      <c r="B119" s="12">
        <v>77</v>
      </c>
      <c r="C119" s="166">
        <f t="shared" si="19"/>
        <v>0</v>
      </c>
      <c r="D119" s="166">
        <f t="shared" si="19"/>
        <v>0</v>
      </c>
      <c r="E119" s="166">
        <f t="shared" si="20"/>
        <v>0</v>
      </c>
      <c r="F119" s="166">
        <f t="shared" si="20"/>
        <v>0</v>
      </c>
      <c r="G119" s="166">
        <f t="shared" si="21"/>
        <v>0</v>
      </c>
      <c r="H119" s="166">
        <f t="shared" si="21"/>
        <v>0</v>
      </c>
      <c r="I119" s="148">
        <f t="shared" si="21"/>
        <v>0</v>
      </c>
      <c r="J119" s="167">
        <f t="shared" si="21"/>
        <v>0</v>
      </c>
      <c r="K119" s="165">
        <f t="shared" si="22"/>
        <v>0</v>
      </c>
    </row>
    <row r="120" spans="1:11" ht="15" customHeight="1" thickBot="1" x14ac:dyDescent="0.25">
      <c r="A120" s="23" t="s">
        <v>19</v>
      </c>
      <c r="B120" s="24">
        <v>81.819999999999993</v>
      </c>
      <c r="C120" s="168">
        <f t="shared" si="19"/>
        <v>130</v>
      </c>
      <c r="D120" s="168">
        <f t="shared" si="19"/>
        <v>1</v>
      </c>
      <c r="E120" s="168">
        <f>SUM(E94,E107)</f>
        <v>0</v>
      </c>
      <c r="F120" s="168">
        <f>SUM(F94,F107)</f>
        <v>0</v>
      </c>
      <c r="G120" s="168">
        <f t="shared" si="21"/>
        <v>61</v>
      </c>
      <c r="H120" s="168">
        <f t="shared" si="21"/>
        <v>0</v>
      </c>
      <c r="I120" s="169">
        <f t="shared" si="21"/>
        <v>0</v>
      </c>
      <c r="J120" s="170">
        <f t="shared" si="21"/>
        <v>12</v>
      </c>
      <c r="K120" s="171">
        <f t="shared" si="22"/>
        <v>204</v>
      </c>
    </row>
    <row r="121" spans="1:11" x14ac:dyDescent="0.2">
      <c r="A121" s="259" t="s">
        <v>557</v>
      </c>
      <c r="B121" s="260" t="s">
        <v>112</v>
      </c>
      <c r="C121" s="261">
        <f t="shared" si="19"/>
        <v>1010</v>
      </c>
      <c r="D121" s="261">
        <f t="shared" si="19"/>
        <v>377</v>
      </c>
      <c r="E121" s="261">
        <f t="shared" ref="E121:F123" si="23">SUM(E16,E106)</f>
        <v>0</v>
      </c>
      <c r="F121" s="261">
        <f t="shared" si="23"/>
        <v>0</v>
      </c>
      <c r="G121" s="261">
        <f t="shared" si="21"/>
        <v>504</v>
      </c>
      <c r="H121" s="261">
        <f t="shared" si="21"/>
        <v>460</v>
      </c>
      <c r="I121" s="261">
        <f t="shared" si="21"/>
        <v>33</v>
      </c>
      <c r="J121" s="262">
        <f t="shared" si="21"/>
        <v>38</v>
      </c>
      <c r="K121" s="263">
        <f>SUM(K111:K120)</f>
        <v>2422</v>
      </c>
    </row>
    <row r="122" spans="1:11" x14ac:dyDescent="0.2">
      <c r="A122" s="75" t="s">
        <v>95</v>
      </c>
      <c r="B122" s="175" t="s">
        <v>112</v>
      </c>
      <c r="C122" s="129">
        <f t="shared" si="19"/>
        <v>633</v>
      </c>
      <c r="D122" s="129">
        <f t="shared" si="19"/>
        <v>253</v>
      </c>
      <c r="E122" s="129">
        <f t="shared" si="23"/>
        <v>0</v>
      </c>
      <c r="F122" s="129">
        <f t="shared" si="23"/>
        <v>0</v>
      </c>
      <c r="G122" s="129">
        <f t="shared" si="21"/>
        <v>282</v>
      </c>
      <c r="H122" s="129">
        <f t="shared" si="21"/>
        <v>298</v>
      </c>
      <c r="I122" s="129">
        <f t="shared" si="21"/>
        <v>11</v>
      </c>
      <c r="J122" s="129">
        <f t="shared" si="21"/>
        <v>23</v>
      </c>
      <c r="K122" s="20">
        <f>SUM(C122:J122)</f>
        <v>1500</v>
      </c>
    </row>
    <row r="123" spans="1:11" ht="13.5" thickBot="1" x14ac:dyDescent="0.25">
      <c r="A123" s="151" t="s">
        <v>96</v>
      </c>
      <c r="B123" s="176" t="s">
        <v>112</v>
      </c>
      <c r="C123" s="173">
        <f t="shared" si="19"/>
        <v>332</v>
      </c>
      <c r="D123" s="173">
        <f t="shared" si="19"/>
        <v>15</v>
      </c>
      <c r="E123" s="173">
        <f t="shared" si="23"/>
        <v>0</v>
      </c>
      <c r="F123" s="173">
        <f t="shared" si="23"/>
        <v>0</v>
      </c>
      <c r="G123" s="173">
        <f t="shared" si="21"/>
        <v>149</v>
      </c>
      <c r="H123" s="173">
        <f t="shared" si="21"/>
        <v>29</v>
      </c>
      <c r="I123" s="173">
        <f t="shared" si="21"/>
        <v>26</v>
      </c>
      <c r="J123" s="173">
        <f t="shared" si="21"/>
        <v>8</v>
      </c>
      <c r="K123" s="21">
        <f>SUM(C123:J123)</f>
        <v>559</v>
      </c>
    </row>
  </sheetData>
  <mergeCells count="16">
    <mergeCell ref="C64:K64"/>
    <mergeCell ref="C79:K79"/>
    <mergeCell ref="C94:K94"/>
    <mergeCell ref="C109:K109"/>
    <mergeCell ref="C110:K110"/>
    <mergeCell ref="I2:J2"/>
    <mergeCell ref="A1:K1"/>
    <mergeCell ref="C2:D2"/>
    <mergeCell ref="E2:F2"/>
    <mergeCell ref="G2:H2"/>
    <mergeCell ref="A2:A3"/>
    <mergeCell ref="C4:K4"/>
    <mergeCell ref="C19:K19"/>
    <mergeCell ref="C34:K34"/>
    <mergeCell ref="C49:K49"/>
    <mergeCell ref="C50:K50"/>
  </mergeCells>
  <pageMargins left="0.25" right="0.25"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W107"/>
  <sheetViews>
    <sheetView zoomScaleNormal="100" workbookViewId="0">
      <selection activeCell="K113" sqref="K113"/>
    </sheetView>
  </sheetViews>
  <sheetFormatPr defaultRowHeight="12.75" x14ac:dyDescent="0.2"/>
  <cols>
    <col min="1" max="1" width="22.7109375" style="2" customWidth="1"/>
    <col min="2"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25.5" customHeight="1" x14ac:dyDescent="0.25">
      <c r="A1" s="523" t="s">
        <v>563</v>
      </c>
      <c r="B1" s="524"/>
      <c r="C1" s="524"/>
      <c r="D1" s="524"/>
      <c r="E1" s="524"/>
      <c r="F1" s="524"/>
      <c r="G1" s="524"/>
      <c r="H1" s="524"/>
      <c r="I1" s="524"/>
      <c r="J1" s="524"/>
      <c r="K1" s="524"/>
      <c r="L1" s="524"/>
      <c r="M1" s="524"/>
      <c r="N1" s="524"/>
      <c r="O1" s="524"/>
      <c r="P1" s="524"/>
      <c r="Q1" s="524"/>
      <c r="R1" s="526"/>
      <c r="T1" s="96"/>
      <c r="U1" s="90"/>
      <c r="V1" s="90"/>
      <c r="W1" s="90"/>
    </row>
    <row r="2" spans="1:23" s="5" customFormat="1" ht="38.25" customHeight="1" x14ac:dyDescent="0.2">
      <c r="A2" s="578" t="s">
        <v>508</v>
      </c>
      <c r="B2" s="579"/>
      <c r="C2" s="574" t="s">
        <v>0</v>
      </c>
      <c r="D2" s="575"/>
      <c r="E2" s="575"/>
      <c r="F2" s="576"/>
      <c r="G2" s="574" t="s">
        <v>2</v>
      </c>
      <c r="H2" s="575"/>
      <c r="I2" s="575"/>
      <c r="J2" s="576"/>
      <c r="K2" s="574" t="s">
        <v>1</v>
      </c>
      <c r="L2" s="575"/>
      <c r="M2" s="575"/>
      <c r="N2" s="576"/>
      <c r="O2" s="574" t="s">
        <v>3</v>
      </c>
      <c r="P2" s="575"/>
      <c r="Q2" s="575"/>
      <c r="R2" s="577"/>
    </row>
    <row r="3" spans="1:23" s="5" customFormat="1" ht="51.75" customHeight="1" thickBot="1" x14ac:dyDescent="0.25">
      <c r="A3" s="580"/>
      <c r="B3" s="581"/>
      <c r="C3" s="191" t="s">
        <v>468</v>
      </c>
      <c r="D3" s="191" t="s">
        <v>34</v>
      </c>
      <c r="E3" s="191" t="s">
        <v>97</v>
      </c>
      <c r="F3" s="191" t="s">
        <v>98</v>
      </c>
      <c r="G3" s="191" t="s">
        <v>468</v>
      </c>
      <c r="H3" s="191" t="s">
        <v>34</v>
      </c>
      <c r="I3" s="191" t="s">
        <v>97</v>
      </c>
      <c r="J3" s="191" t="s">
        <v>98</v>
      </c>
      <c r="K3" s="191" t="s">
        <v>468</v>
      </c>
      <c r="L3" s="191" t="s">
        <v>34</v>
      </c>
      <c r="M3" s="191" t="s">
        <v>468</v>
      </c>
      <c r="N3" s="191" t="s">
        <v>98</v>
      </c>
      <c r="O3" s="191" t="s">
        <v>468</v>
      </c>
      <c r="P3" s="191" t="s">
        <v>34</v>
      </c>
      <c r="Q3" s="191" t="s">
        <v>97</v>
      </c>
      <c r="R3" s="192" t="s">
        <v>98</v>
      </c>
    </row>
    <row r="4" spans="1:23" x14ac:dyDescent="0.2">
      <c r="A4" s="106" t="s">
        <v>519</v>
      </c>
      <c r="B4" s="9"/>
      <c r="C4" s="516"/>
      <c r="D4" s="517"/>
      <c r="E4" s="517"/>
      <c r="F4" s="517"/>
      <c r="G4" s="517"/>
      <c r="H4" s="517"/>
      <c r="I4" s="517"/>
      <c r="J4" s="517"/>
      <c r="K4" s="517"/>
      <c r="L4" s="517"/>
      <c r="M4" s="517"/>
      <c r="N4" s="517"/>
      <c r="O4" s="517"/>
      <c r="P4" s="517"/>
      <c r="Q4" s="517"/>
      <c r="R4" s="518"/>
    </row>
    <row r="5" spans="1:23" ht="25.5" x14ac:dyDescent="0.2">
      <c r="A5" s="17" t="s">
        <v>10</v>
      </c>
      <c r="B5" s="13" t="s">
        <v>9</v>
      </c>
      <c r="C5" s="120"/>
      <c r="D5" s="121"/>
      <c r="E5" s="121"/>
      <c r="F5" s="121"/>
      <c r="G5" s="121"/>
      <c r="H5" s="121"/>
      <c r="I5" s="121"/>
      <c r="J5" s="121"/>
      <c r="K5" s="121"/>
      <c r="L5" s="121"/>
      <c r="M5" s="121"/>
      <c r="N5" s="121"/>
      <c r="O5" s="121"/>
      <c r="P5" s="121"/>
      <c r="Q5" s="121"/>
      <c r="R5" s="122"/>
    </row>
    <row r="6" spans="1:23" x14ac:dyDescent="0.2">
      <c r="A6" s="19" t="s">
        <v>5</v>
      </c>
      <c r="B6" s="10" t="s">
        <v>8</v>
      </c>
      <c r="C6" s="265"/>
      <c r="D6" s="266"/>
      <c r="E6" s="266"/>
      <c r="F6" s="266"/>
      <c r="G6" s="266"/>
      <c r="H6" s="266"/>
      <c r="I6" s="266"/>
      <c r="J6" s="266"/>
      <c r="K6" s="266"/>
      <c r="L6" s="266"/>
      <c r="M6" s="266"/>
      <c r="N6" s="266"/>
      <c r="O6" s="266"/>
      <c r="P6" s="266"/>
      <c r="Q6" s="266"/>
      <c r="R6" s="267"/>
    </row>
    <row r="7" spans="1:23" x14ac:dyDescent="0.2">
      <c r="A7" s="19" t="s">
        <v>11</v>
      </c>
      <c r="B7" s="12" t="s">
        <v>6</v>
      </c>
      <c r="C7" s="265">
        <v>1087</v>
      </c>
      <c r="D7" s="266">
        <v>1181</v>
      </c>
      <c r="E7" s="266">
        <v>882</v>
      </c>
      <c r="F7" s="266">
        <v>685</v>
      </c>
      <c r="G7" s="266"/>
      <c r="H7" s="266"/>
      <c r="I7" s="266"/>
      <c r="J7" s="266"/>
      <c r="K7" s="266">
        <v>393</v>
      </c>
      <c r="L7" s="266">
        <v>435</v>
      </c>
      <c r="M7" s="266">
        <v>318</v>
      </c>
      <c r="N7" s="266">
        <v>255</v>
      </c>
      <c r="O7" s="266">
        <v>28</v>
      </c>
      <c r="P7" s="266">
        <v>29</v>
      </c>
      <c r="Q7" s="266">
        <v>22</v>
      </c>
      <c r="R7" s="267">
        <v>16</v>
      </c>
    </row>
    <row r="8" spans="1:23" ht="25.5" x14ac:dyDescent="0.2">
      <c r="A8" s="19" t="s">
        <v>12</v>
      </c>
      <c r="B8" s="12">
        <v>41.43</v>
      </c>
      <c r="C8" s="265"/>
      <c r="D8" s="266"/>
      <c r="E8" s="266"/>
      <c r="F8" s="266"/>
      <c r="G8" s="266"/>
      <c r="H8" s="266"/>
      <c r="I8" s="266"/>
      <c r="J8" s="266"/>
      <c r="K8" s="266"/>
      <c r="L8" s="266"/>
      <c r="M8" s="266"/>
      <c r="N8" s="266"/>
      <c r="O8" s="266"/>
      <c r="P8" s="266"/>
      <c r="Q8" s="266"/>
      <c r="R8" s="267"/>
    </row>
    <row r="9" spans="1:23" ht="25.5" x14ac:dyDescent="0.2">
      <c r="A9" s="19" t="s">
        <v>13</v>
      </c>
      <c r="B9" s="12" t="s">
        <v>7</v>
      </c>
      <c r="C9" s="265"/>
      <c r="D9" s="266"/>
      <c r="E9" s="266"/>
      <c r="F9" s="266"/>
      <c r="G9" s="266"/>
      <c r="H9" s="266"/>
      <c r="I9" s="266"/>
      <c r="J9" s="266"/>
      <c r="K9" s="266"/>
      <c r="L9" s="266"/>
      <c r="M9" s="266"/>
      <c r="N9" s="266"/>
      <c r="O9" s="266"/>
      <c r="P9" s="266"/>
      <c r="Q9" s="266"/>
      <c r="R9" s="267"/>
    </row>
    <row r="10" spans="1:23" ht="25.5" x14ac:dyDescent="0.2">
      <c r="A10" s="19" t="s">
        <v>14</v>
      </c>
      <c r="B10" s="12" t="s">
        <v>20</v>
      </c>
      <c r="C10" s="265"/>
      <c r="D10" s="266"/>
      <c r="E10" s="266"/>
      <c r="F10" s="266"/>
      <c r="G10" s="266"/>
      <c r="H10" s="266"/>
      <c r="I10" s="266"/>
      <c r="J10" s="266"/>
      <c r="K10" s="266"/>
      <c r="L10" s="266"/>
      <c r="M10" s="266"/>
      <c r="N10" s="266"/>
      <c r="O10" s="266"/>
      <c r="P10" s="266"/>
      <c r="Q10" s="266"/>
      <c r="R10" s="267"/>
    </row>
    <row r="11" spans="1:23" x14ac:dyDescent="0.2">
      <c r="A11" s="19" t="s">
        <v>15</v>
      </c>
      <c r="B11" s="12">
        <v>62.65</v>
      </c>
      <c r="C11" s="265"/>
      <c r="D11" s="266"/>
      <c r="E11" s="266"/>
      <c r="F11" s="266"/>
      <c r="G11" s="266"/>
      <c r="H11" s="266"/>
      <c r="I11" s="266"/>
      <c r="J11" s="266"/>
      <c r="K11" s="266"/>
      <c r="L11" s="266"/>
      <c r="M11" s="266"/>
      <c r="N11" s="266"/>
      <c r="O11" s="266"/>
      <c r="P11" s="266"/>
      <c r="Q11" s="266"/>
      <c r="R11" s="267"/>
    </row>
    <row r="12" spans="1:23" ht="25.5" x14ac:dyDescent="0.2">
      <c r="A12" s="19" t="s">
        <v>16</v>
      </c>
      <c r="B12" s="12">
        <v>68</v>
      </c>
      <c r="C12" s="265"/>
      <c r="D12" s="266"/>
      <c r="E12" s="266"/>
      <c r="F12" s="266"/>
      <c r="G12" s="266"/>
      <c r="H12" s="266"/>
      <c r="I12" s="266"/>
      <c r="J12" s="266"/>
      <c r="K12" s="266"/>
      <c r="L12" s="266"/>
      <c r="M12" s="266"/>
      <c r="N12" s="266"/>
      <c r="O12" s="266"/>
      <c r="P12" s="266"/>
      <c r="Q12" s="266"/>
      <c r="R12" s="267"/>
    </row>
    <row r="13" spans="1:23" ht="25.5" x14ac:dyDescent="0.2">
      <c r="A13" s="19" t="s">
        <v>17</v>
      </c>
      <c r="B13" s="12">
        <v>74.75</v>
      </c>
      <c r="C13" s="265"/>
      <c r="D13" s="266"/>
      <c r="E13" s="266"/>
      <c r="F13" s="266"/>
      <c r="G13" s="266"/>
      <c r="H13" s="266"/>
      <c r="I13" s="266"/>
      <c r="J13" s="266"/>
      <c r="K13" s="266"/>
      <c r="L13" s="266"/>
      <c r="M13" s="266"/>
      <c r="N13" s="266"/>
      <c r="O13" s="266"/>
      <c r="P13" s="266"/>
      <c r="Q13" s="266"/>
      <c r="R13" s="267"/>
    </row>
    <row r="14" spans="1:23" ht="25.5" x14ac:dyDescent="0.2">
      <c r="A14" s="19" t="s">
        <v>18</v>
      </c>
      <c r="B14" s="12">
        <v>77</v>
      </c>
      <c r="C14" s="265"/>
      <c r="D14" s="266"/>
      <c r="E14" s="266"/>
      <c r="F14" s="266"/>
      <c r="G14" s="266"/>
      <c r="H14" s="266"/>
      <c r="I14" s="266"/>
      <c r="J14" s="266"/>
      <c r="K14" s="266"/>
      <c r="L14" s="266"/>
      <c r="M14" s="266"/>
      <c r="N14" s="266"/>
      <c r="O14" s="266"/>
      <c r="P14" s="266"/>
      <c r="Q14" s="266"/>
      <c r="R14" s="267"/>
    </row>
    <row r="15" spans="1:23" ht="25.5" x14ac:dyDescent="0.2">
      <c r="A15" s="23" t="s">
        <v>19</v>
      </c>
      <c r="B15" s="24">
        <v>81.819999999999993</v>
      </c>
      <c r="C15" s="271"/>
      <c r="D15" s="272"/>
      <c r="E15" s="272"/>
      <c r="F15" s="272"/>
      <c r="G15" s="272"/>
      <c r="H15" s="272"/>
      <c r="I15" s="272"/>
      <c r="J15" s="272"/>
      <c r="K15" s="272"/>
      <c r="L15" s="272"/>
      <c r="M15" s="272"/>
      <c r="N15" s="272"/>
      <c r="O15" s="272"/>
      <c r="P15" s="272"/>
      <c r="Q15" s="272"/>
      <c r="R15" s="273"/>
    </row>
    <row r="16" spans="1:23" x14ac:dyDescent="0.2">
      <c r="A16" s="119" t="s">
        <v>111</v>
      </c>
      <c r="B16" s="181" t="s">
        <v>112</v>
      </c>
      <c r="C16" s="268">
        <v>1087</v>
      </c>
      <c r="D16" s="274">
        <f t="shared" ref="D16:F16" si="0">SUM(D6:D15)</f>
        <v>1181</v>
      </c>
      <c r="E16" s="274">
        <f t="shared" si="0"/>
        <v>882</v>
      </c>
      <c r="F16" s="274">
        <f t="shared" si="0"/>
        <v>685</v>
      </c>
      <c r="G16" s="274"/>
      <c r="H16" s="274" t="s">
        <v>509</v>
      </c>
      <c r="I16" s="274" t="s">
        <v>509</v>
      </c>
      <c r="J16" s="274" t="s">
        <v>509</v>
      </c>
      <c r="K16" s="274">
        <v>393</v>
      </c>
      <c r="L16" s="274">
        <f t="shared" ref="L16:N16" si="1">SUM(L6:L15)</f>
        <v>435</v>
      </c>
      <c r="M16" s="274">
        <f t="shared" si="1"/>
        <v>318</v>
      </c>
      <c r="N16" s="274">
        <f t="shared" si="1"/>
        <v>255</v>
      </c>
      <c r="O16" s="274">
        <v>28</v>
      </c>
      <c r="P16" s="274">
        <f t="shared" ref="P16:R16" si="2">SUM(P6:P15)</f>
        <v>29</v>
      </c>
      <c r="Q16" s="274">
        <f t="shared" si="2"/>
        <v>22</v>
      </c>
      <c r="R16" s="275">
        <f t="shared" si="2"/>
        <v>16</v>
      </c>
    </row>
    <row r="17" spans="1:18" s="6" customFormat="1" ht="25.5" x14ac:dyDescent="0.2">
      <c r="A17" s="106" t="s">
        <v>520</v>
      </c>
      <c r="B17" s="9"/>
      <c r="C17" s="516"/>
      <c r="D17" s="517"/>
      <c r="E17" s="517"/>
      <c r="F17" s="517"/>
      <c r="G17" s="517"/>
      <c r="H17" s="517"/>
      <c r="I17" s="517"/>
      <c r="J17" s="517"/>
      <c r="K17" s="517"/>
      <c r="L17" s="517"/>
      <c r="M17" s="517"/>
      <c r="N17" s="517"/>
      <c r="O17" s="517"/>
      <c r="P17" s="517"/>
      <c r="Q17" s="517"/>
      <c r="R17" s="518"/>
    </row>
    <row r="18" spans="1:18" s="2" customFormat="1" ht="25.5" customHeight="1" x14ac:dyDescent="0.2">
      <c r="A18" s="17" t="s">
        <v>10</v>
      </c>
      <c r="B18" s="13" t="s">
        <v>9</v>
      </c>
      <c r="C18" s="120"/>
      <c r="D18" s="121"/>
      <c r="E18" s="121"/>
      <c r="F18" s="121"/>
      <c r="G18" s="121"/>
      <c r="H18" s="121"/>
      <c r="I18" s="121"/>
      <c r="J18" s="121"/>
      <c r="K18" s="121"/>
      <c r="L18" s="121"/>
      <c r="M18" s="121"/>
      <c r="N18" s="121"/>
      <c r="O18" s="121"/>
      <c r="P18" s="121"/>
      <c r="Q18" s="121"/>
      <c r="R18" s="122"/>
    </row>
    <row r="19" spans="1:18" x14ac:dyDescent="0.2">
      <c r="A19" s="19" t="s">
        <v>5</v>
      </c>
      <c r="B19" s="10" t="s">
        <v>8</v>
      </c>
      <c r="C19" s="265"/>
      <c r="D19" s="266"/>
      <c r="E19" s="266"/>
      <c r="F19" s="266"/>
      <c r="G19" s="266"/>
      <c r="H19" s="266"/>
      <c r="I19" s="266"/>
      <c r="J19" s="266"/>
      <c r="K19" s="266"/>
      <c r="L19" s="266"/>
      <c r="M19" s="266"/>
      <c r="N19" s="266"/>
      <c r="O19" s="266"/>
      <c r="P19" s="266"/>
      <c r="Q19" s="266"/>
      <c r="R19" s="267"/>
    </row>
    <row r="20" spans="1:18" x14ac:dyDescent="0.2">
      <c r="A20" s="19" t="s">
        <v>11</v>
      </c>
      <c r="B20" s="12" t="s">
        <v>6</v>
      </c>
      <c r="C20" s="265"/>
      <c r="D20" s="266"/>
      <c r="E20" s="266"/>
      <c r="F20" s="266"/>
      <c r="G20" s="266"/>
      <c r="H20" s="266"/>
      <c r="I20" s="266"/>
      <c r="J20" s="266"/>
      <c r="K20" s="266"/>
      <c r="L20" s="266"/>
      <c r="M20" s="266"/>
      <c r="N20" s="266"/>
      <c r="O20" s="266"/>
      <c r="P20" s="266"/>
      <c r="Q20" s="266"/>
      <c r="R20" s="267"/>
    </row>
    <row r="21" spans="1:18" ht="25.5" x14ac:dyDescent="0.2">
      <c r="A21" s="19" t="s">
        <v>12</v>
      </c>
      <c r="B21" s="12">
        <v>41.43</v>
      </c>
      <c r="C21" s="265"/>
      <c r="D21" s="266"/>
      <c r="E21" s="266"/>
      <c r="F21" s="266"/>
      <c r="G21" s="266"/>
      <c r="H21" s="266"/>
      <c r="I21" s="266"/>
      <c r="J21" s="266"/>
      <c r="K21" s="266"/>
      <c r="L21" s="266"/>
      <c r="M21" s="266"/>
      <c r="N21" s="266"/>
      <c r="O21" s="266"/>
      <c r="P21" s="266"/>
      <c r="Q21" s="266"/>
      <c r="R21" s="267"/>
    </row>
    <row r="22" spans="1:18" ht="25.5" x14ac:dyDescent="0.2">
      <c r="A22" s="19" t="s">
        <v>13</v>
      </c>
      <c r="B22" s="12" t="s">
        <v>7</v>
      </c>
      <c r="C22" s="265"/>
      <c r="D22" s="266"/>
      <c r="E22" s="266"/>
      <c r="F22" s="266"/>
      <c r="G22" s="266"/>
      <c r="H22" s="266"/>
      <c r="I22" s="266"/>
      <c r="J22" s="266"/>
      <c r="K22" s="266"/>
      <c r="L22" s="266"/>
      <c r="M22" s="266"/>
      <c r="N22" s="266"/>
      <c r="O22" s="266"/>
      <c r="P22" s="266"/>
      <c r="Q22" s="266"/>
      <c r="R22" s="267"/>
    </row>
    <row r="23" spans="1:18" ht="25.5" x14ac:dyDescent="0.2">
      <c r="A23" s="19" t="s">
        <v>14</v>
      </c>
      <c r="B23" s="12" t="s">
        <v>20</v>
      </c>
      <c r="C23" s="265"/>
      <c r="D23" s="266"/>
      <c r="E23" s="266"/>
      <c r="F23" s="266"/>
      <c r="G23" s="266"/>
      <c r="H23" s="266"/>
      <c r="I23" s="266"/>
      <c r="J23" s="266"/>
      <c r="K23" s="266"/>
      <c r="L23" s="266"/>
      <c r="M23" s="266"/>
      <c r="N23" s="266"/>
      <c r="O23" s="266"/>
      <c r="P23" s="266"/>
      <c r="Q23" s="266"/>
      <c r="R23" s="267"/>
    </row>
    <row r="24" spans="1:18" x14ac:dyDescent="0.2">
      <c r="A24" s="19" t="s">
        <v>15</v>
      </c>
      <c r="B24" s="12">
        <v>62.65</v>
      </c>
      <c r="C24" s="265">
        <v>1065</v>
      </c>
      <c r="D24" s="266">
        <v>1253</v>
      </c>
      <c r="E24" s="266">
        <v>590</v>
      </c>
      <c r="F24" s="266">
        <v>480</v>
      </c>
      <c r="G24" s="266"/>
      <c r="H24" s="266"/>
      <c r="I24" s="266"/>
      <c r="J24" s="266"/>
      <c r="K24" s="266">
        <v>730</v>
      </c>
      <c r="L24" s="266">
        <v>862</v>
      </c>
      <c r="M24" s="266">
        <v>581</v>
      </c>
      <c r="N24" s="266">
        <v>478</v>
      </c>
      <c r="O24" s="266">
        <v>71</v>
      </c>
      <c r="P24" s="266">
        <v>73</v>
      </c>
      <c r="Q24" s="266">
        <v>40</v>
      </c>
      <c r="R24" s="267">
        <v>40</v>
      </c>
    </row>
    <row r="25" spans="1:18" ht="25.5" x14ac:dyDescent="0.2">
      <c r="A25" s="19" t="s">
        <v>16</v>
      </c>
      <c r="B25" s="12">
        <v>68</v>
      </c>
      <c r="C25" s="265"/>
      <c r="D25" s="266"/>
      <c r="E25" s="266"/>
      <c r="F25" s="266"/>
      <c r="G25" s="266"/>
      <c r="H25" s="266"/>
      <c r="I25" s="266"/>
      <c r="J25" s="266"/>
      <c r="K25" s="266"/>
      <c r="L25" s="266"/>
      <c r="M25" s="266"/>
      <c r="N25" s="266"/>
      <c r="O25" s="266"/>
      <c r="P25" s="266"/>
      <c r="Q25" s="266"/>
      <c r="R25" s="267"/>
    </row>
    <row r="26" spans="1:18" ht="25.5" x14ac:dyDescent="0.2">
      <c r="A26" s="19" t="s">
        <v>17</v>
      </c>
      <c r="B26" s="12">
        <v>74.75</v>
      </c>
      <c r="C26" s="265"/>
      <c r="D26" s="266"/>
      <c r="E26" s="266"/>
      <c r="F26" s="266"/>
      <c r="G26" s="266"/>
      <c r="H26" s="266"/>
      <c r="I26" s="266"/>
      <c r="J26" s="266"/>
      <c r="K26" s="266"/>
      <c r="L26" s="266"/>
      <c r="M26" s="266"/>
      <c r="N26" s="266"/>
      <c r="O26" s="266"/>
      <c r="P26" s="266"/>
      <c r="Q26" s="266"/>
      <c r="R26" s="267"/>
    </row>
    <row r="27" spans="1:18" ht="12.75" customHeight="1" x14ac:dyDescent="0.2">
      <c r="A27" s="19" t="s">
        <v>18</v>
      </c>
      <c r="B27" s="12">
        <v>77</v>
      </c>
      <c r="C27" s="265"/>
      <c r="D27" s="266"/>
      <c r="E27" s="266"/>
      <c r="F27" s="266"/>
      <c r="G27" s="266"/>
      <c r="H27" s="266"/>
      <c r="I27" s="266"/>
      <c r="J27" s="266"/>
      <c r="K27" s="266"/>
      <c r="L27" s="266"/>
      <c r="M27" s="266"/>
      <c r="N27" s="266"/>
      <c r="O27" s="266"/>
      <c r="P27" s="266"/>
      <c r="Q27" s="266"/>
      <c r="R27" s="267"/>
    </row>
    <row r="28" spans="1:18" ht="25.5" x14ac:dyDescent="0.2">
      <c r="A28" s="23" t="s">
        <v>19</v>
      </c>
      <c r="B28" s="24">
        <v>81.819999999999993</v>
      </c>
      <c r="C28" s="271"/>
      <c r="D28" s="272"/>
      <c r="E28" s="272"/>
      <c r="F28" s="272"/>
      <c r="G28" s="272"/>
      <c r="H28" s="272"/>
      <c r="I28" s="272"/>
      <c r="J28" s="272"/>
      <c r="K28" s="272"/>
      <c r="L28" s="272"/>
      <c r="M28" s="272"/>
      <c r="N28" s="272"/>
      <c r="O28" s="272"/>
      <c r="P28" s="272"/>
      <c r="Q28" s="272"/>
      <c r="R28" s="273"/>
    </row>
    <row r="29" spans="1:18" x14ac:dyDescent="0.2">
      <c r="A29" s="119" t="s">
        <v>111</v>
      </c>
      <c r="B29" s="181" t="s">
        <v>112</v>
      </c>
      <c r="C29" s="268">
        <v>1065</v>
      </c>
      <c r="D29" s="274">
        <f t="shared" ref="D29:R29" si="3">SUM(D19:D28)</f>
        <v>1253</v>
      </c>
      <c r="E29" s="274">
        <f t="shared" si="3"/>
        <v>590</v>
      </c>
      <c r="F29" s="274">
        <f t="shared" si="3"/>
        <v>480</v>
      </c>
      <c r="G29" s="274"/>
      <c r="H29" s="274" t="s">
        <v>509</v>
      </c>
      <c r="I29" s="274" t="s">
        <v>509</v>
      </c>
      <c r="J29" s="274" t="s">
        <v>509</v>
      </c>
      <c r="K29" s="274">
        <v>730</v>
      </c>
      <c r="L29" s="274">
        <f t="shared" si="3"/>
        <v>862</v>
      </c>
      <c r="M29" s="274">
        <f t="shared" si="3"/>
        <v>581</v>
      </c>
      <c r="N29" s="274">
        <f t="shared" si="3"/>
        <v>478</v>
      </c>
      <c r="O29" s="274">
        <v>71</v>
      </c>
      <c r="P29" s="274">
        <f t="shared" si="3"/>
        <v>73</v>
      </c>
      <c r="Q29" s="274">
        <f t="shared" si="3"/>
        <v>40</v>
      </c>
      <c r="R29" s="275">
        <f t="shared" si="3"/>
        <v>40</v>
      </c>
    </row>
    <row r="30" spans="1:18" ht="25.5" x14ac:dyDescent="0.2">
      <c r="A30" s="106" t="s">
        <v>527</v>
      </c>
      <c r="B30" s="9"/>
      <c r="C30" s="516"/>
      <c r="D30" s="517"/>
      <c r="E30" s="517"/>
      <c r="F30" s="517"/>
      <c r="G30" s="517"/>
      <c r="H30" s="517"/>
      <c r="I30" s="517"/>
      <c r="J30" s="517"/>
      <c r="K30" s="517"/>
      <c r="L30" s="517"/>
      <c r="M30" s="517"/>
      <c r="N30" s="517"/>
      <c r="O30" s="517"/>
      <c r="P30" s="517"/>
      <c r="Q30" s="517"/>
      <c r="R30" s="518"/>
    </row>
    <row r="31" spans="1:18" ht="25.5" x14ac:dyDescent="0.2">
      <c r="A31" s="17" t="s">
        <v>10</v>
      </c>
      <c r="B31" s="13" t="s">
        <v>9</v>
      </c>
      <c r="C31" s="120"/>
      <c r="D31" s="121"/>
      <c r="E31" s="121"/>
      <c r="F31" s="121"/>
      <c r="G31" s="121"/>
      <c r="H31" s="121"/>
      <c r="I31" s="121"/>
      <c r="J31" s="121"/>
      <c r="K31" s="121"/>
      <c r="L31" s="121"/>
      <c r="M31" s="121"/>
      <c r="N31" s="121"/>
      <c r="O31" s="121"/>
      <c r="P31" s="121"/>
      <c r="Q31" s="121"/>
      <c r="R31" s="122"/>
    </row>
    <row r="32" spans="1:18" x14ac:dyDescent="0.2">
      <c r="A32" s="19" t="s">
        <v>5</v>
      </c>
      <c r="B32" s="10" t="s">
        <v>8</v>
      </c>
      <c r="C32" s="265"/>
      <c r="D32" s="266"/>
      <c r="E32" s="266"/>
      <c r="F32" s="266"/>
      <c r="G32" s="266"/>
      <c r="H32" s="266"/>
      <c r="I32" s="266"/>
      <c r="J32" s="266"/>
      <c r="K32" s="266"/>
      <c r="L32" s="266"/>
      <c r="M32" s="266"/>
      <c r="N32" s="266"/>
      <c r="O32" s="266"/>
      <c r="P32" s="266"/>
      <c r="Q32" s="266"/>
      <c r="R32" s="267"/>
    </row>
    <row r="33" spans="1:18" x14ac:dyDescent="0.2">
      <c r="A33" s="19" t="s">
        <v>11</v>
      </c>
      <c r="B33" s="12" t="s">
        <v>6</v>
      </c>
      <c r="C33" s="265"/>
      <c r="D33" s="266"/>
      <c r="E33" s="266"/>
      <c r="F33" s="266"/>
      <c r="G33" s="266"/>
      <c r="H33" s="266"/>
      <c r="I33" s="266"/>
      <c r="J33" s="266"/>
      <c r="K33" s="266"/>
      <c r="L33" s="266"/>
      <c r="M33" s="266"/>
      <c r="N33" s="266"/>
      <c r="O33" s="266"/>
      <c r="P33" s="266"/>
      <c r="Q33" s="266"/>
      <c r="R33" s="267"/>
    </row>
    <row r="34" spans="1:18" ht="25.5" x14ac:dyDescent="0.2">
      <c r="A34" s="19" t="s">
        <v>12</v>
      </c>
      <c r="B34" s="12">
        <v>41.43</v>
      </c>
      <c r="C34" s="265"/>
      <c r="D34" s="266"/>
      <c r="E34" s="266"/>
      <c r="F34" s="266"/>
      <c r="G34" s="266"/>
      <c r="H34" s="266"/>
      <c r="I34" s="266"/>
      <c r="J34" s="266"/>
      <c r="K34" s="266"/>
      <c r="L34" s="266"/>
      <c r="M34" s="266"/>
      <c r="N34" s="266"/>
      <c r="O34" s="266"/>
      <c r="P34" s="266"/>
      <c r="Q34" s="266"/>
      <c r="R34" s="267"/>
    </row>
    <row r="35" spans="1:18" ht="25.5" x14ac:dyDescent="0.2">
      <c r="A35" s="19" t="s">
        <v>13</v>
      </c>
      <c r="B35" s="12" t="s">
        <v>7</v>
      </c>
      <c r="C35" s="265"/>
      <c r="D35" s="266"/>
      <c r="E35" s="266"/>
      <c r="F35" s="266"/>
      <c r="G35" s="266"/>
      <c r="H35" s="266"/>
      <c r="I35" s="266"/>
      <c r="J35" s="266"/>
      <c r="K35" s="266"/>
      <c r="L35" s="266"/>
      <c r="M35" s="266"/>
      <c r="N35" s="266"/>
      <c r="O35" s="266"/>
      <c r="P35" s="266"/>
      <c r="Q35" s="266"/>
      <c r="R35" s="267"/>
    </row>
    <row r="36" spans="1:18" ht="25.5" x14ac:dyDescent="0.2">
      <c r="A36" s="19" t="s">
        <v>14</v>
      </c>
      <c r="B36" s="12" t="s">
        <v>20</v>
      </c>
      <c r="C36" s="265">
        <v>572</v>
      </c>
      <c r="D36" s="266">
        <v>573</v>
      </c>
      <c r="E36" s="266">
        <v>122</v>
      </c>
      <c r="F36" s="266">
        <v>136</v>
      </c>
      <c r="G36" s="266"/>
      <c r="H36" s="266"/>
      <c r="I36" s="266"/>
      <c r="J36" s="266"/>
      <c r="K36" s="266">
        <v>202</v>
      </c>
      <c r="L36" s="266">
        <v>209</v>
      </c>
      <c r="M36" s="266">
        <v>109</v>
      </c>
      <c r="N36" s="266">
        <v>105</v>
      </c>
      <c r="O36" s="266"/>
      <c r="P36" s="266"/>
      <c r="Q36" s="266"/>
      <c r="R36" s="267"/>
    </row>
    <row r="37" spans="1:18" x14ac:dyDescent="0.2">
      <c r="A37" s="19" t="s">
        <v>15</v>
      </c>
      <c r="B37" s="12">
        <v>62.65</v>
      </c>
      <c r="C37" s="265"/>
      <c r="D37" s="266"/>
      <c r="E37" s="266"/>
      <c r="F37" s="266"/>
      <c r="G37" s="266"/>
      <c r="H37" s="266"/>
      <c r="I37" s="266"/>
      <c r="J37" s="266"/>
      <c r="K37" s="266"/>
      <c r="L37" s="266"/>
      <c r="M37" s="266"/>
      <c r="N37" s="266"/>
      <c r="O37" s="266"/>
      <c r="P37" s="266"/>
      <c r="Q37" s="266"/>
      <c r="R37" s="267"/>
    </row>
    <row r="38" spans="1:18" ht="25.5" x14ac:dyDescent="0.2">
      <c r="A38" s="19" t="s">
        <v>16</v>
      </c>
      <c r="B38" s="12">
        <v>68</v>
      </c>
      <c r="C38" s="265"/>
      <c r="D38" s="266"/>
      <c r="E38" s="266"/>
      <c r="F38" s="266"/>
      <c r="G38" s="266"/>
      <c r="H38" s="266"/>
      <c r="I38" s="266"/>
      <c r="J38" s="266"/>
      <c r="K38" s="266"/>
      <c r="L38" s="266"/>
      <c r="M38" s="266"/>
      <c r="N38" s="266"/>
      <c r="O38" s="266"/>
      <c r="P38" s="266"/>
      <c r="Q38" s="266"/>
      <c r="R38" s="267"/>
    </row>
    <row r="39" spans="1:18" ht="25.5" x14ac:dyDescent="0.2">
      <c r="A39" s="19" t="s">
        <v>17</v>
      </c>
      <c r="B39" s="12">
        <v>74.75</v>
      </c>
      <c r="C39" s="265"/>
      <c r="D39" s="266"/>
      <c r="E39" s="266"/>
      <c r="F39" s="266"/>
      <c r="G39" s="266"/>
      <c r="H39" s="266"/>
      <c r="I39" s="266"/>
      <c r="J39" s="266"/>
      <c r="K39" s="266"/>
      <c r="L39" s="266"/>
      <c r="M39" s="266"/>
      <c r="N39" s="266"/>
      <c r="O39" s="266"/>
      <c r="P39" s="266"/>
      <c r="Q39" s="266"/>
      <c r="R39" s="267"/>
    </row>
    <row r="40" spans="1:18" ht="25.5" x14ac:dyDescent="0.2">
      <c r="A40" s="19" t="s">
        <v>18</v>
      </c>
      <c r="B40" s="12">
        <v>77</v>
      </c>
      <c r="C40" s="265"/>
      <c r="D40" s="266"/>
      <c r="E40" s="266"/>
      <c r="F40" s="266"/>
      <c r="G40" s="266"/>
      <c r="H40" s="266"/>
      <c r="I40" s="266"/>
      <c r="J40" s="266"/>
      <c r="K40" s="266"/>
      <c r="L40" s="266"/>
      <c r="M40" s="266"/>
      <c r="N40" s="266"/>
      <c r="O40" s="266"/>
      <c r="P40" s="266"/>
      <c r="Q40" s="266"/>
      <c r="R40" s="267"/>
    </row>
    <row r="41" spans="1:18" ht="25.5" x14ac:dyDescent="0.2">
      <c r="A41" s="23" t="s">
        <v>19</v>
      </c>
      <c r="B41" s="24">
        <v>81.819999999999993</v>
      </c>
      <c r="C41" s="271">
        <v>630</v>
      </c>
      <c r="D41" s="272">
        <v>631</v>
      </c>
      <c r="E41" s="272">
        <v>120</v>
      </c>
      <c r="F41" s="272">
        <v>120</v>
      </c>
      <c r="G41" s="272"/>
      <c r="H41" s="272"/>
      <c r="I41" s="272"/>
      <c r="J41" s="272"/>
      <c r="K41" s="272">
        <v>101</v>
      </c>
      <c r="L41" s="272">
        <v>101</v>
      </c>
      <c r="M41" s="272">
        <v>51</v>
      </c>
      <c r="N41" s="272">
        <v>51</v>
      </c>
      <c r="O41" s="272">
        <v>16</v>
      </c>
      <c r="P41" s="272">
        <v>16</v>
      </c>
      <c r="Q41" s="272">
        <v>15</v>
      </c>
      <c r="R41" s="273">
        <v>15</v>
      </c>
    </row>
    <row r="42" spans="1:18" ht="13.5" thickBot="1" x14ac:dyDescent="0.25">
      <c r="A42" s="119" t="s">
        <v>111</v>
      </c>
      <c r="B42" s="181" t="s">
        <v>112</v>
      </c>
      <c r="C42" s="268">
        <f>SUM(C32:C41)</f>
        <v>1202</v>
      </c>
      <c r="D42" s="274">
        <f t="shared" ref="D42:F42" si="4">SUM(D32:D41)</f>
        <v>1204</v>
      </c>
      <c r="E42" s="274">
        <f t="shared" si="4"/>
        <v>242</v>
      </c>
      <c r="F42" s="274">
        <f t="shared" si="4"/>
        <v>256</v>
      </c>
      <c r="G42" s="274"/>
      <c r="H42" s="274" t="s">
        <v>585</v>
      </c>
      <c r="I42" s="274" t="s">
        <v>509</v>
      </c>
      <c r="J42" s="274" t="s">
        <v>509</v>
      </c>
      <c r="K42" s="274">
        <f>SUM(K32:K41)</f>
        <v>303</v>
      </c>
      <c r="L42" s="274">
        <f t="shared" ref="L42:N42" si="5">SUM(L32:L41)</f>
        <v>310</v>
      </c>
      <c r="M42" s="274">
        <f t="shared" si="5"/>
        <v>160</v>
      </c>
      <c r="N42" s="274">
        <f t="shared" si="5"/>
        <v>156</v>
      </c>
      <c r="O42" s="274">
        <v>16</v>
      </c>
      <c r="P42" s="274">
        <f t="shared" ref="P42:R42" si="6">SUM(P32:P41)</f>
        <v>16</v>
      </c>
      <c r="Q42" s="274">
        <f t="shared" si="6"/>
        <v>15</v>
      </c>
      <c r="R42" s="275">
        <f t="shared" si="6"/>
        <v>15</v>
      </c>
    </row>
    <row r="43" spans="1:18" s="6" customFormat="1" ht="25.5" x14ac:dyDescent="0.2">
      <c r="A43" s="118" t="s">
        <v>521</v>
      </c>
      <c r="B43" s="52"/>
      <c r="C43" s="531"/>
      <c r="D43" s="532"/>
      <c r="E43" s="532"/>
      <c r="F43" s="532"/>
      <c r="G43" s="532"/>
      <c r="H43" s="532"/>
      <c r="I43" s="532"/>
      <c r="J43" s="532"/>
      <c r="K43" s="532"/>
      <c r="L43" s="532"/>
      <c r="M43" s="532"/>
      <c r="N43" s="532"/>
      <c r="O43" s="532"/>
      <c r="P43" s="532"/>
      <c r="Q43" s="532"/>
      <c r="R43" s="533"/>
    </row>
    <row r="44" spans="1:18" s="2" customFormat="1" ht="25.5" customHeight="1" x14ac:dyDescent="0.2">
      <c r="A44" s="17" t="s">
        <v>10</v>
      </c>
      <c r="B44" s="13" t="s">
        <v>9</v>
      </c>
      <c r="C44" s="120"/>
      <c r="D44" s="121"/>
      <c r="E44" s="121"/>
      <c r="F44" s="121"/>
      <c r="G44" s="121"/>
      <c r="H44" s="121"/>
      <c r="I44" s="121"/>
      <c r="J44" s="121"/>
      <c r="K44" s="121"/>
      <c r="L44" s="121"/>
      <c r="M44" s="121"/>
      <c r="N44" s="121"/>
      <c r="O44" s="121"/>
      <c r="P44" s="121"/>
      <c r="Q44" s="121"/>
      <c r="R44" s="122"/>
    </row>
    <row r="45" spans="1:18" ht="12.75" customHeight="1" x14ac:dyDescent="0.2">
      <c r="A45" s="19" t="s">
        <v>5</v>
      </c>
      <c r="B45" s="10" t="s">
        <v>8</v>
      </c>
      <c r="C45" s="265"/>
      <c r="D45" s="266"/>
      <c r="E45" s="266"/>
      <c r="F45" s="266"/>
      <c r="G45" s="266"/>
      <c r="H45" s="266"/>
      <c r="I45" s="266"/>
      <c r="J45" s="266"/>
      <c r="K45" s="266"/>
      <c r="L45" s="266"/>
      <c r="M45" s="266"/>
      <c r="N45" s="266"/>
      <c r="O45" s="266"/>
      <c r="P45" s="266"/>
      <c r="Q45" s="266"/>
      <c r="R45" s="267"/>
    </row>
    <row r="46" spans="1:18" ht="12.75" customHeight="1" x14ac:dyDescent="0.2">
      <c r="A46" s="19" t="s">
        <v>11</v>
      </c>
      <c r="B46" s="12" t="s">
        <v>6</v>
      </c>
      <c r="C46" s="265">
        <v>661</v>
      </c>
      <c r="D46" s="266">
        <v>776</v>
      </c>
      <c r="E46" s="266">
        <v>524</v>
      </c>
      <c r="F46" s="266">
        <v>426</v>
      </c>
      <c r="G46" s="266"/>
      <c r="H46" s="266"/>
      <c r="I46" s="266"/>
      <c r="J46" s="266"/>
      <c r="K46" s="266">
        <v>245</v>
      </c>
      <c r="L46" s="266">
        <v>283</v>
      </c>
      <c r="M46" s="266">
        <v>246</v>
      </c>
      <c r="N46" s="266">
        <v>208</v>
      </c>
      <c r="O46" s="266">
        <v>19</v>
      </c>
      <c r="P46" s="266">
        <v>20</v>
      </c>
      <c r="Q46" s="266">
        <v>18</v>
      </c>
      <c r="R46" s="267">
        <v>16</v>
      </c>
    </row>
    <row r="47" spans="1:18" ht="25.5" x14ac:dyDescent="0.2">
      <c r="A47" s="19" t="s">
        <v>12</v>
      </c>
      <c r="B47" s="12">
        <v>41.43</v>
      </c>
      <c r="C47" s="265"/>
      <c r="D47" s="266"/>
      <c r="E47" s="266"/>
      <c r="F47" s="266"/>
      <c r="G47" s="266"/>
      <c r="H47" s="266"/>
      <c r="I47" s="266"/>
      <c r="J47" s="266"/>
      <c r="K47" s="266"/>
      <c r="L47" s="266"/>
      <c r="M47" s="266"/>
      <c r="N47" s="266"/>
      <c r="O47" s="266"/>
      <c r="P47" s="266"/>
      <c r="Q47" s="266"/>
      <c r="R47" s="267"/>
    </row>
    <row r="48" spans="1:18" ht="25.5" customHeight="1" x14ac:dyDescent="0.2">
      <c r="A48" s="19" t="s">
        <v>13</v>
      </c>
      <c r="B48" s="12" t="s">
        <v>7</v>
      </c>
      <c r="C48" s="265"/>
      <c r="D48" s="266"/>
      <c r="E48" s="266"/>
      <c r="F48" s="266"/>
      <c r="G48" s="266"/>
      <c r="H48" s="266"/>
      <c r="I48" s="266"/>
      <c r="J48" s="266"/>
      <c r="K48" s="266"/>
      <c r="L48" s="266"/>
      <c r="M48" s="266"/>
      <c r="N48" s="266"/>
      <c r="O48" s="266"/>
      <c r="P48" s="266"/>
      <c r="Q48" s="266"/>
      <c r="R48" s="267"/>
    </row>
    <row r="49" spans="1:18" ht="25.5" customHeight="1" x14ac:dyDescent="0.2">
      <c r="A49" s="19" t="s">
        <v>14</v>
      </c>
      <c r="B49" s="12" t="s">
        <v>20</v>
      </c>
      <c r="C49" s="265"/>
      <c r="D49" s="266"/>
      <c r="E49" s="266"/>
      <c r="F49" s="266"/>
      <c r="G49" s="266"/>
      <c r="H49" s="266"/>
      <c r="I49" s="266"/>
      <c r="J49" s="266"/>
      <c r="K49" s="266"/>
      <c r="L49" s="266"/>
      <c r="M49" s="266"/>
      <c r="N49" s="266"/>
      <c r="O49" s="266"/>
      <c r="P49" s="266"/>
      <c r="Q49" s="266"/>
      <c r="R49" s="267"/>
    </row>
    <row r="50" spans="1:18" ht="12.75" customHeight="1" x14ac:dyDescent="0.2">
      <c r="A50" s="19" t="s">
        <v>15</v>
      </c>
      <c r="B50" s="12">
        <v>62.65</v>
      </c>
      <c r="C50" s="265"/>
      <c r="D50" s="266"/>
      <c r="E50" s="266"/>
      <c r="F50" s="266"/>
      <c r="G50" s="266"/>
      <c r="H50" s="266"/>
      <c r="I50" s="266"/>
      <c r="J50" s="266"/>
      <c r="K50" s="266"/>
      <c r="L50" s="266"/>
      <c r="M50" s="266"/>
      <c r="N50" s="266"/>
      <c r="O50" s="266"/>
      <c r="P50" s="266"/>
      <c r="Q50" s="266"/>
      <c r="R50" s="267"/>
    </row>
    <row r="51" spans="1:18" ht="25.5" customHeight="1" x14ac:dyDescent="0.2">
      <c r="A51" s="19" t="s">
        <v>16</v>
      </c>
      <c r="B51" s="12">
        <v>68</v>
      </c>
      <c r="C51" s="265"/>
      <c r="D51" s="266"/>
      <c r="E51" s="266"/>
      <c r="F51" s="266"/>
      <c r="G51" s="266"/>
      <c r="H51" s="266"/>
      <c r="I51" s="266"/>
      <c r="J51" s="266"/>
      <c r="K51" s="266"/>
      <c r="L51" s="266"/>
      <c r="M51" s="266"/>
      <c r="N51" s="266"/>
      <c r="O51" s="266"/>
      <c r="P51" s="266"/>
      <c r="Q51" s="266"/>
      <c r="R51" s="267"/>
    </row>
    <row r="52" spans="1:18" ht="25.5" x14ac:dyDescent="0.2">
      <c r="A52" s="19" t="s">
        <v>17</v>
      </c>
      <c r="B52" s="12">
        <v>74.75</v>
      </c>
      <c r="C52" s="265"/>
      <c r="D52" s="266"/>
      <c r="E52" s="266"/>
      <c r="F52" s="266"/>
      <c r="G52" s="266"/>
      <c r="H52" s="266"/>
      <c r="I52" s="266"/>
      <c r="J52" s="266"/>
      <c r="K52" s="266"/>
      <c r="L52" s="266"/>
      <c r="M52" s="266"/>
      <c r="N52" s="266"/>
      <c r="O52" s="266"/>
      <c r="P52" s="266"/>
      <c r="Q52" s="266"/>
      <c r="R52" s="267"/>
    </row>
    <row r="53" spans="1:18" ht="12.75" customHeight="1" x14ac:dyDescent="0.2">
      <c r="A53" s="19" t="s">
        <v>18</v>
      </c>
      <c r="B53" s="12">
        <v>77</v>
      </c>
      <c r="C53" s="265"/>
      <c r="D53" s="266"/>
      <c r="E53" s="266"/>
      <c r="F53" s="266"/>
      <c r="G53" s="266"/>
      <c r="H53" s="266"/>
      <c r="I53" s="266"/>
      <c r="J53" s="266"/>
      <c r="K53" s="266"/>
      <c r="L53" s="266"/>
      <c r="M53" s="266"/>
      <c r="N53" s="266"/>
      <c r="O53" s="266"/>
      <c r="P53" s="266"/>
      <c r="Q53" s="266"/>
      <c r="R53" s="267"/>
    </row>
    <row r="54" spans="1:18" ht="25.5" x14ac:dyDescent="0.2">
      <c r="A54" s="19" t="s">
        <v>19</v>
      </c>
      <c r="B54" s="12">
        <v>81.819999999999993</v>
      </c>
      <c r="C54" s="265"/>
      <c r="D54" s="266"/>
      <c r="E54" s="266"/>
      <c r="F54" s="266"/>
      <c r="G54" s="266"/>
      <c r="H54" s="266"/>
      <c r="I54" s="266"/>
      <c r="J54" s="266"/>
      <c r="K54" s="266"/>
      <c r="L54" s="266"/>
      <c r="M54" s="266"/>
      <c r="N54" s="266"/>
      <c r="O54" s="266"/>
      <c r="P54" s="266"/>
      <c r="Q54" s="266"/>
      <c r="R54" s="267"/>
    </row>
    <row r="55" spans="1:18" x14ac:dyDescent="0.2">
      <c r="A55" s="119" t="s">
        <v>111</v>
      </c>
      <c r="B55" s="181" t="s">
        <v>112</v>
      </c>
      <c r="C55" s="268">
        <v>661</v>
      </c>
      <c r="D55" s="269">
        <f t="shared" ref="D55:R55" si="7">SUM(D45:D54)</f>
        <v>776</v>
      </c>
      <c r="E55" s="269">
        <f t="shared" si="7"/>
        <v>524</v>
      </c>
      <c r="F55" s="269">
        <f t="shared" si="7"/>
        <v>426</v>
      </c>
      <c r="G55" s="269"/>
      <c r="H55" s="269" t="s">
        <v>509</v>
      </c>
      <c r="I55" s="269" t="s">
        <v>509</v>
      </c>
      <c r="J55" s="269" t="s">
        <v>509</v>
      </c>
      <c r="K55" s="269">
        <v>245</v>
      </c>
      <c r="L55" s="269">
        <f t="shared" si="7"/>
        <v>283</v>
      </c>
      <c r="M55" s="269">
        <f t="shared" si="7"/>
        <v>246</v>
      </c>
      <c r="N55" s="269">
        <f t="shared" si="7"/>
        <v>208</v>
      </c>
      <c r="O55" s="269">
        <v>19</v>
      </c>
      <c r="P55" s="269">
        <f t="shared" si="7"/>
        <v>20</v>
      </c>
      <c r="Q55" s="269">
        <f t="shared" si="7"/>
        <v>18</v>
      </c>
      <c r="R55" s="270">
        <f t="shared" si="7"/>
        <v>16</v>
      </c>
    </row>
    <row r="56" spans="1:18" x14ac:dyDescent="0.2">
      <c r="A56" s="106" t="s">
        <v>522</v>
      </c>
      <c r="B56" s="9"/>
      <c r="C56" s="516"/>
      <c r="D56" s="517"/>
      <c r="E56" s="517"/>
      <c r="F56" s="517"/>
      <c r="G56" s="517"/>
      <c r="H56" s="517"/>
      <c r="I56" s="517"/>
      <c r="J56" s="517"/>
      <c r="K56" s="517"/>
      <c r="L56" s="517"/>
      <c r="M56" s="517"/>
      <c r="N56" s="517"/>
      <c r="O56" s="517"/>
      <c r="P56" s="517"/>
      <c r="Q56" s="517"/>
      <c r="R56" s="518"/>
    </row>
    <row r="57" spans="1:18" ht="25.5" x14ac:dyDescent="0.2">
      <c r="A57" s="17" t="s">
        <v>10</v>
      </c>
      <c r="B57" s="13" t="s">
        <v>9</v>
      </c>
      <c r="C57" s="120"/>
      <c r="D57" s="121"/>
      <c r="E57" s="121"/>
      <c r="F57" s="121"/>
      <c r="G57" s="121"/>
      <c r="H57" s="121"/>
      <c r="I57" s="121"/>
      <c r="J57" s="121"/>
      <c r="K57" s="121"/>
      <c r="L57" s="121"/>
      <c r="M57" s="121"/>
      <c r="N57" s="121"/>
      <c r="O57" s="121"/>
      <c r="P57" s="121"/>
      <c r="Q57" s="121"/>
      <c r="R57" s="122"/>
    </row>
    <row r="58" spans="1:18" x14ac:dyDescent="0.2">
      <c r="A58" s="19" t="s">
        <v>5</v>
      </c>
      <c r="B58" s="10" t="s">
        <v>8</v>
      </c>
      <c r="C58" s="265"/>
      <c r="D58" s="266"/>
      <c r="E58" s="266"/>
      <c r="F58" s="266"/>
      <c r="G58" s="266"/>
      <c r="H58" s="266"/>
      <c r="I58" s="266"/>
      <c r="J58" s="266"/>
      <c r="K58" s="266"/>
      <c r="L58" s="266"/>
      <c r="M58" s="266"/>
      <c r="N58" s="266"/>
      <c r="O58" s="266"/>
      <c r="P58" s="266"/>
      <c r="Q58" s="266"/>
      <c r="R58" s="267"/>
    </row>
    <row r="59" spans="1:18" x14ac:dyDescent="0.2">
      <c r="A59" s="19" t="s">
        <v>11</v>
      </c>
      <c r="B59" s="12" t="s">
        <v>6</v>
      </c>
      <c r="C59" s="265"/>
      <c r="D59" s="266"/>
      <c r="E59" s="266"/>
      <c r="F59" s="266"/>
      <c r="G59" s="266"/>
      <c r="H59" s="266"/>
      <c r="I59" s="266"/>
      <c r="J59" s="266"/>
      <c r="K59" s="266"/>
      <c r="L59" s="266"/>
      <c r="M59" s="266"/>
      <c r="N59" s="266"/>
      <c r="O59" s="266"/>
      <c r="P59" s="266"/>
      <c r="Q59" s="266"/>
      <c r="R59" s="267"/>
    </row>
    <row r="60" spans="1:18" ht="25.5" x14ac:dyDescent="0.2">
      <c r="A60" s="19" t="s">
        <v>12</v>
      </c>
      <c r="B60" s="12">
        <v>41.43</v>
      </c>
      <c r="C60" s="265"/>
      <c r="D60" s="266"/>
      <c r="E60" s="266"/>
      <c r="F60" s="266"/>
      <c r="G60" s="266"/>
      <c r="H60" s="266"/>
      <c r="I60" s="266"/>
      <c r="J60" s="266"/>
      <c r="K60" s="266"/>
      <c r="L60" s="266"/>
      <c r="M60" s="266"/>
      <c r="N60" s="266"/>
      <c r="O60" s="266"/>
      <c r="P60" s="266"/>
      <c r="Q60" s="266"/>
      <c r="R60" s="267"/>
    </row>
    <row r="61" spans="1:18" ht="25.5" x14ac:dyDescent="0.2">
      <c r="A61" s="19" t="s">
        <v>13</v>
      </c>
      <c r="B61" s="12" t="s">
        <v>7</v>
      </c>
      <c r="C61" s="265">
        <v>428</v>
      </c>
      <c r="D61" s="266">
        <v>474</v>
      </c>
      <c r="E61" s="266">
        <v>179</v>
      </c>
      <c r="F61" s="266">
        <v>162</v>
      </c>
      <c r="G61" s="266"/>
      <c r="H61" s="266"/>
      <c r="I61" s="266"/>
      <c r="J61" s="266"/>
      <c r="K61" s="266"/>
      <c r="L61" s="266"/>
      <c r="M61" s="266"/>
      <c r="N61" s="266"/>
      <c r="O61" s="266"/>
      <c r="P61" s="266"/>
      <c r="Q61" s="266"/>
      <c r="R61" s="267"/>
    </row>
    <row r="62" spans="1:18" ht="25.5" x14ac:dyDescent="0.2">
      <c r="A62" s="19" t="s">
        <v>14</v>
      </c>
      <c r="B62" s="12" t="s">
        <v>20</v>
      </c>
      <c r="C62" s="265">
        <v>376</v>
      </c>
      <c r="D62" s="266">
        <v>384</v>
      </c>
      <c r="E62" s="266">
        <v>189</v>
      </c>
      <c r="F62" s="266">
        <v>157</v>
      </c>
      <c r="G62" s="266"/>
      <c r="H62" s="266"/>
      <c r="I62" s="266"/>
      <c r="J62" s="266"/>
      <c r="K62" s="266"/>
      <c r="L62" s="266"/>
      <c r="M62" s="266"/>
      <c r="N62" s="266"/>
      <c r="O62" s="266"/>
      <c r="P62" s="266"/>
      <c r="Q62" s="266"/>
      <c r="R62" s="267"/>
    </row>
    <row r="63" spans="1:18" x14ac:dyDescent="0.2">
      <c r="A63" s="19" t="s">
        <v>15</v>
      </c>
      <c r="B63" s="12">
        <v>62.65</v>
      </c>
      <c r="C63" s="265"/>
      <c r="D63" s="266"/>
      <c r="E63" s="266"/>
      <c r="F63" s="266"/>
      <c r="G63" s="266"/>
      <c r="H63" s="266"/>
      <c r="I63" s="266"/>
      <c r="J63" s="266"/>
      <c r="K63" s="266"/>
      <c r="L63" s="266"/>
      <c r="M63" s="266"/>
      <c r="N63" s="266"/>
      <c r="O63" s="266"/>
      <c r="P63" s="266"/>
      <c r="Q63" s="266"/>
      <c r="R63" s="267"/>
    </row>
    <row r="64" spans="1:18" ht="25.5" x14ac:dyDescent="0.2">
      <c r="A64" s="19" t="s">
        <v>16</v>
      </c>
      <c r="B64" s="12">
        <v>68</v>
      </c>
      <c r="C64" s="265"/>
      <c r="D64" s="266"/>
      <c r="E64" s="266"/>
      <c r="F64" s="266"/>
      <c r="G64" s="266"/>
      <c r="H64" s="266"/>
      <c r="I64" s="266"/>
      <c r="J64" s="266"/>
      <c r="K64" s="266"/>
      <c r="L64" s="266"/>
      <c r="M64" s="266"/>
      <c r="N64" s="266"/>
      <c r="O64" s="266"/>
      <c r="P64" s="266"/>
      <c r="Q64" s="266"/>
      <c r="R64" s="267"/>
    </row>
    <row r="65" spans="1:18" ht="25.5" x14ac:dyDescent="0.2">
      <c r="A65" s="19" t="s">
        <v>17</v>
      </c>
      <c r="B65" s="12">
        <v>74.75</v>
      </c>
      <c r="C65" s="265">
        <v>580</v>
      </c>
      <c r="D65" s="266">
        <v>651</v>
      </c>
      <c r="E65" s="266">
        <v>300</v>
      </c>
      <c r="F65" s="266">
        <v>252</v>
      </c>
      <c r="G65" s="266">
        <v>134</v>
      </c>
      <c r="H65" s="266">
        <v>134</v>
      </c>
      <c r="I65" s="266">
        <v>75</v>
      </c>
      <c r="J65" s="266">
        <v>51</v>
      </c>
      <c r="K65" s="266">
        <v>226</v>
      </c>
      <c r="L65" s="266">
        <v>248</v>
      </c>
      <c r="M65" s="266">
        <v>152</v>
      </c>
      <c r="N65" s="266">
        <v>124</v>
      </c>
      <c r="O65" s="266">
        <v>7</v>
      </c>
      <c r="P65" s="266">
        <v>7</v>
      </c>
      <c r="Q65" s="266">
        <v>3</v>
      </c>
      <c r="R65" s="267">
        <v>3</v>
      </c>
    </row>
    <row r="66" spans="1:18" ht="12.75" customHeight="1" x14ac:dyDescent="0.2">
      <c r="A66" s="19" t="s">
        <v>18</v>
      </c>
      <c r="B66" s="12">
        <v>77</v>
      </c>
      <c r="C66" s="265"/>
      <c r="D66" s="266"/>
      <c r="E66" s="266"/>
      <c r="F66" s="266"/>
      <c r="G66" s="266"/>
      <c r="H66" s="266"/>
      <c r="I66" s="266"/>
      <c r="J66" s="266"/>
      <c r="K66" s="266"/>
      <c r="L66" s="266"/>
      <c r="M66" s="266"/>
      <c r="N66" s="266"/>
      <c r="O66" s="266"/>
      <c r="P66" s="266"/>
      <c r="Q66" s="266"/>
      <c r="R66" s="267"/>
    </row>
    <row r="67" spans="1:18" ht="25.5" x14ac:dyDescent="0.2">
      <c r="A67" s="23" t="s">
        <v>19</v>
      </c>
      <c r="B67" s="24">
        <v>81.819999999999993</v>
      </c>
      <c r="C67" s="271"/>
      <c r="D67" s="272"/>
      <c r="E67" s="272"/>
      <c r="F67" s="272"/>
      <c r="G67" s="272"/>
      <c r="H67" s="272"/>
      <c r="I67" s="272"/>
      <c r="J67" s="272"/>
      <c r="K67" s="272"/>
      <c r="L67" s="272"/>
      <c r="M67" s="272"/>
      <c r="N67" s="272"/>
      <c r="O67" s="272"/>
      <c r="P67" s="272"/>
      <c r="Q67" s="272"/>
      <c r="R67" s="273"/>
    </row>
    <row r="68" spans="1:18" x14ac:dyDescent="0.2">
      <c r="A68" s="119" t="s">
        <v>111</v>
      </c>
      <c r="B68" s="181" t="s">
        <v>112</v>
      </c>
      <c r="C68" s="268">
        <f>SUM(C58:C67)</f>
        <v>1384</v>
      </c>
      <c r="D68" s="274">
        <f t="shared" ref="D68:F68" si="8">SUM(D58:D67)</f>
        <v>1509</v>
      </c>
      <c r="E68" s="274">
        <f t="shared" si="8"/>
        <v>668</v>
      </c>
      <c r="F68" s="274">
        <f t="shared" si="8"/>
        <v>571</v>
      </c>
      <c r="G68" s="274">
        <v>134</v>
      </c>
      <c r="H68" s="274">
        <f t="shared" ref="H68:J68" si="9">SUM(H58:H67)</f>
        <v>134</v>
      </c>
      <c r="I68" s="274">
        <f t="shared" si="9"/>
        <v>75</v>
      </c>
      <c r="J68" s="274">
        <f t="shared" si="9"/>
        <v>51</v>
      </c>
      <c r="K68" s="274">
        <v>226</v>
      </c>
      <c r="L68" s="274">
        <f t="shared" ref="L68:N68" si="10">SUM(L58:L67)</f>
        <v>248</v>
      </c>
      <c r="M68" s="274">
        <f t="shared" si="10"/>
        <v>152</v>
      </c>
      <c r="N68" s="274">
        <f t="shared" si="10"/>
        <v>124</v>
      </c>
      <c r="O68" s="274">
        <v>7</v>
      </c>
      <c r="P68" s="274">
        <f t="shared" ref="P68:R68" si="11">SUM(P58:P67)</f>
        <v>7</v>
      </c>
      <c r="Q68" s="274">
        <f t="shared" si="11"/>
        <v>3</v>
      </c>
      <c r="R68" s="275">
        <f t="shared" si="11"/>
        <v>3</v>
      </c>
    </row>
    <row r="69" spans="1:18" ht="25.5" x14ac:dyDescent="0.2">
      <c r="A69" s="106" t="s">
        <v>523</v>
      </c>
      <c r="B69" s="9"/>
      <c r="C69" s="516"/>
      <c r="D69" s="517"/>
      <c r="E69" s="517"/>
      <c r="F69" s="517"/>
      <c r="G69" s="517"/>
      <c r="H69" s="517"/>
      <c r="I69" s="517"/>
      <c r="J69" s="517"/>
      <c r="K69" s="517"/>
      <c r="L69" s="517"/>
      <c r="M69" s="517"/>
      <c r="N69" s="517"/>
      <c r="O69" s="517"/>
      <c r="P69" s="517"/>
      <c r="Q69" s="517"/>
      <c r="R69" s="518"/>
    </row>
    <row r="70" spans="1:18" ht="25.5" x14ac:dyDescent="0.2">
      <c r="A70" s="17" t="s">
        <v>10</v>
      </c>
      <c r="B70" s="13" t="s">
        <v>9</v>
      </c>
      <c r="C70" s="120"/>
      <c r="D70" s="121"/>
      <c r="E70" s="121"/>
      <c r="F70" s="121"/>
      <c r="G70" s="121"/>
      <c r="H70" s="121"/>
      <c r="I70" s="121"/>
      <c r="J70" s="121"/>
      <c r="K70" s="121"/>
      <c r="L70" s="121"/>
      <c r="M70" s="121"/>
      <c r="N70" s="121"/>
      <c r="O70" s="121"/>
      <c r="P70" s="121"/>
      <c r="Q70" s="121"/>
      <c r="R70" s="122"/>
    </row>
    <row r="71" spans="1:18" x14ac:dyDescent="0.2">
      <c r="A71" s="19" t="s">
        <v>5</v>
      </c>
      <c r="B71" s="10" t="s">
        <v>8</v>
      </c>
      <c r="C71" s="265"/>
      <c r="D71" s="266"/>
      <c r="E71" s="266"/>
      <c r="F71" s="266"/>
      <c r="G71" s="266"/>
      <c r="H71" s="266"/>
      <c r="I71" s="266"/>
      <c r="J71" s="266"/>
      <c r="K71" s="266"/>
      <c r="L71" s="266"/>
      <c r="M71" s="266"/>
      <c r="N71" s="266"/>
      <c r="O71" s="266"/>
      <c r="P71" s="266"/>
      <c r="Q71" s="266"/>
      <c r="R71" s="267"/>
    </row>
    <row r="72" spans="1:18" x14ac:dyDescent="0.2">
      <c r="A72" s="19" t="s">
        <v>11</v>
      </c>
      <c r="B72" s="12" t="s">
        <v>6</v>
      </c>
      <c r="C72" s="265">
        <v>672</v>
      </c>
      <c r="D72" s="266">
        <v>727</v>
      </c>
      <c r="E72" s="266">
        <v>537</v>
      </c>
      <c r="F72" s="266">
        <v>423</v>
      </c>
      <c r="G72" s="266"/>
      <c r="H72" s="266"/>
      <c r="I72" s="266"/>
      <c r="J72" s="266"/>
      <c r="K72" s="266">
        <v>81</v>
      </c>
      <c r="L72" s="266">
        <v>81</v>
      </c>
      <c r="M72" s="266">
        <v>75</v>
      </c>
      <c r="N72" s="266">
        <v>67</v>
      </c>
      <c r="O72" s="266"/>
      <c r="P72" s="266"/>
      <c r="Q72" s="266"/>
      <c r="R72" s="267"/>
    </row>
    <row r="73" spans="1:18" ht="25.5" x14ac:dyDescent="0.2">
      <c r="A73" s="19" t="s">
        <v>12</v>
      </c>
      <c r="B73" s="12">
        <v>41.43</v>
      </c>
      <c r="C73" s="265"/>
      <c r="D73" s="266"/>
      <c r="E73" s="266"/>
      <c r="F73" s="266"/>
      <c r="G73" s="266"/>
      <c r="H73" s="266"/>
      <c r="I73" s="266"/>
      <c r="J73" s="266"/>
      <c r="K73" s="266"/>
      <c r="L73" s="266"/>
      <c r="M73" s="266"/>
      <c r="N73" s="266"/>
      <c r="O73" s="266"/>
      <c r="P73" s="266"/>
      <c r="Q73" s="266"/>
      <c r="R73" s="267"/>
    </row>
    <row r="74" spans="1:18" ht="25.5" x14ac:dyDescent="0.2">
      <c r="A74" s="19" t="s">
        <v>13</v>
      </c>
      <c r="B74" s="12" t="s">
        <v>7</v>
      </c>
      <c r="C74" s="265"/>
      <c r="D74" s="266"/>
      <c r="E74" s="266"/>
      <c r="F74" s="266"/>
      <c r="G74" s="266"/>
      <c r="H74" s="266"/>
      <c r="I74" s="266"/>
      <c r="J74" s="266"/>
      <c r="K74" s="266"/>
      <c r="L74" s="266"/>
      <c r="M74" s="266"/>
      <c r="N74" s="266"/>
      <c r="O74" s="266"/>
      <c r="P74" s="266"/>
      <c r="Q74" s="266"/>
      <c r="R74" s="267"/>
    </row>
    <row r="75" spans="1:18" ht="25.5" x14ac:dyDescent="0.2">
      <c r="A75" s="19" t="s">
        <v>14</v>
      </c>
      <c r="B75" s="12" t="s">
        <v>20</v>
      </c>
      <c r="C75" s="265"/>
      <c r="D75" s="266"/>
      <c r="E75" s="266"/>
      <c r="F75" s="266"/>
      <c r="G75" s="266"/>
      <c r="H75" s="266"/>
      <c r="I75" s="266"/>
      <c r="J75" s="266"/>
      <c r="K75" s="266"/>
      <c r="L75" s="266"/>
      <c r="M75" s="266"/>
      <c r="N75" s="266"/>
      <c r="O75" s="266"/>
      <c r="P75" s="266"/>
      <c r="Q75" s="266"/>
      <c r="R75" s="267"/>
    </row>
    <row r="76" spans="1:18" x14ac:dyDescent="0.2">
      <c r="A76" s="19" t="s">
        <v>15</v>
      </c>
      <c r="B76" s="12">
        <v>62.65</v>
      </c>
      <c r="C76" s="265"/>
      <c r="D76" s="266"/>
      <c r="E76" s="266"/>
      <c r="F76" s="266"/>
      <c r="G76" s="266"/>
      <c r="H76" s="266"/>
      <c r="I76" s="266"/>
      <c r="J76" s="266"/>
      <c r="K76" s="266"/>
      <c r="L76" s="266"/>
      <c r="M76" s="266"/>
      <c r="N76" s="266"/>
      <c r="O76" s="266"/>
      <c r="P76" s="266"/>
      <c r="Q76" s="266"/>
      <c r="R76" s="267"/>
    </row>
    <row r="77" spans="1:18" ht="25.5" x14ac:dyDescent="0.2">
      <c r="A77" s="19" t="s">
        <v>16</v>
      </c>
      <c r="B77" s="12">
        <v>68</v>
      </c>
      <c r="C77" s="265"/>
      <c r="D77" s="266"/>
      <c r="E77" s="266"/>
      <c r="F77" s="266"/>
      <c r="G77" s="266"/>
      <c r="H77" s="266"/>
      <c r="I77" s="266"/>
      <c r="J77" s="266"/>
      <c r="K77" s="266"/>
      <c r="L77" s="266"/>
      <c r="M77" s="266"/>
      <c r="N77" s="266"/>
      <c r="O77" s="266"/>
      <c r="P77" s="266"/>
      <c r="Q77" s="266"/>
      <c r="R77" s="267"/>
    </row>
    <row r="78" spans="1:18" ht="25.5" x14ac:dyDescent="0.2">
      <c r="A78" s="19" t="s">
        <v>17</v>
      </c>
      <c r="B78" s="12">
        <v>74.75</v>
      </c>
      <c r="C78" s="265"/>
      <c r="D78" s="266"/>
      <c r="E78" s="266"/>
      <c r="F78" s="266"/>
      <c r="G78" s="266"/>
      <c r="H78" s="266"/>
      <c r="I78" s="266"/>
      <c r="J78" s="266"/>
      <c r="K78" s="266"/>
      <c r="L78" s="266"/>
      <c r="M78" s="266"/>
      <c r="N78" s="266"/>
      <c r="O78" s="266"/>
      <c r="P78" s="266"/>
      <c r="Q78" s="266"/>
      <c r="R78" s="267"/>
    </row>
    <row r="79" spans="1:18" ht="25.5" x14ac:dyDescent="0.2">
      <c r="A79" s="19" t="s">
        <v>18</v>
      </c>
      <c r="B79" s="12">
        <v>77</v>
      </c>
      <c r="C79" s="265"/>
      <c r="D79" s="266"/>
      <c r="E79" s="266"/>
      <c r="F79" s="266"/>
      <c r="G79" s="266"/>
      <c r="H79" s="266"/>
      <c r="I79" s="266"/>
      <c r="J79" s="266"/>
      <c r="K79" s="266"/>
      <c r="L79" s="266"/>
      <c r="M79" s="266"/>
      <c r="N79" s="266"/>
      <c r="O79" s="266"/>
      <c r="P79" s="266"/>
      <c r="Q79" s="266"/>
      <c r="R79" s="267"/>
    </row>
    <row r="80" spans="1:18" ht="25.5" x14ac:dyDescent="0.2">
      <c r="A80" s="23" t="s">
        <v>19</v>
      </c>
      <c r="B80" s="24">
        <v>81.819999999999993</v>
      </c>
      <c r="C80" s="271"/>
      <c r="D80" s="272"/>
      <c r="E80" s="272"/>
      <c r="F80" s="272"/>
      <c r="G80" s="272"/>
      <c r="H80" s="272"/>
      <c r="I80" s="272"/>
      <c r="J80" s="272"/>
      <c r="K80" s="272"/>
      <c r="L80" s="272"/>
      <c r="M80" s="272"/>
      <c r="N80" s="272"/>
      <c r="O80" s="272"/>
      <c r="P80" s="272"/>
      <c r="Q80" s="272"/>
      <c r="R80" s="273"/>
    </row>
    <row r="81" spans="1:18" x14ac:dyDescent="0.2">
      <c r="A81" s="119" t="s">
        <v>111</v>
      </c>
      <c r="B81" s="181" t="s">
        <v>112</v>
      </c>
      <c r="C81" s="268">
        <v>672</v>
      </c>
      <c r="D81" s="274">
        <f t="shared" ref="D81:F81" si="12">SUM(D71:D80)</f>
        <v>727</v>
      </c>
      <c r="E81" s="274">
        <f t="shared" si="12"/>
        <v>537</v>
      </c>
      <c r="F81" s="274">
        <f t="shared" si="12"/>
        <v>423</v>
      </c>
      <c r="G81" s="274"/>
      <c r="H81" s="274" t="s">
        <v>509</v>
      </c>
      <c r="I81" s="274" t="s">
        <v>509</v>
      </c>
      <c r="J81" s="274" t="s">
        <v>509</v>
      </c>
      <c r="K81" s="274">
        <v>81</v>
      </c>
      <c r="L81" s="274">
        <f t="shared" ref="L81:N81" si="13">SUM(L71:L80)</f>
        <v>81</v>
      </c>
      <c r="M81" s="274">
        <f t="shared" si="13"/>
        <v>75</v>
      </c>
      <c r="N81" s="274">
        <f t="shared" si="13"/>
        <v>67</v>
      </c>
      <c r="O81" s="274"/>
      <c r="P81" s="274" t="s">
        <v>509</v>
      </c>
      <c r="Q81" s="274" t="s">
        <v>509</v>
      </c>
      <c r="R81" s="275" t="s">
        <v>509</v>
      </c>
    </row>
    <row r="82" spans="1:18" x14ac:dyDescent="0.2">
      <c r="A82" s="351" t="s">
        <v>531</v>
      </c>
      <c r="B82" s="9"/>
      <c r="C82" s="516"/>
      <c r="D82" s="517"/>
      <c r="E82" s="517"/>
      <c r="F82" s="517"/>
      <c r="G82" s="517"/>
      <c r="H82" s="517"/>
      <c r="I82" s="517"/>
      <c r="J82" s="517"/>
      <c r="K82" s="517"/>
      <c r="L82" s="517"/>
      <c r="M82" s="517"/>
      <c r="N82" s="517"/>
      <c r="O82" s="517"/>
      <c r="P82" s="517"/>
      <c r="Q82" s="517"/>
      <c r="R82" s="518"/>
    </row>
    <row r="83" spans="1:18" ht="25.5" x14ac:dyDescent="0.2">
      <c r="A83" s="17" t="s">
        <v>10</v>
      </c>
      <c r="B83" s="13" t="s">
        <v>9</v>
      </c>
      <c r="C83" s="120"/>
      <c r="D83" s="121"/>
      <c r="E83" s="121"/>
      <c r="F83" s="121"/>
      <c r="G83" s="121"/>
      <c r="H83" s="121"/>
      <c r="I83" s="121"/>
      <c r="J83" s="121"/>
      <c r="K83" s="121"/>
      <c r="L83" s="121"/>
      <c r="M83" s="121"/>
      <c r="N83" s="121"/>
      <c r="O83" s="121"/>
      <c r="P83" s="121"/>
      <c r="Q83" s="121"/>
      <c r="R83" s="122"/>
    </row>
    <row r="84" spans="1:18" x14ac:dyDescent="0.2">
      <c r="A84" s="19" t="s">
        <v>5</v>
      </c>
      <c r="B84" s="10" t="s">
        <v>8</v>
      </c>
      <c r="C84" s="265"/>
      <c r="D84" s="266"/>
      <c r="E84" s="266"/>
      <c r="F84" s="266"/>
      <c r="G84" s="266"/>
      <c r="H84" s="266"/>
      <c r="I84" s="266"/>
      <c r="J84" s="266"/>
      <c r="K84" s="266"/>
      <c r="L84" s="266"/>
      <c r="M84" s="266"/>
      <c r="N84" s="266"/>
      <c r="O84" s="266"/>
      <c r="P84" s="266"/>
      <c r="Q84" s="266"/>
      <c r="R84" s="267"/>
    </row>
    <row r="85" spans="1:18" x14ac:dyDescent="0.2">
      <c r="A85" s="19" t="s">
        <v>11</v>
      </c>
      <c r="B85" s="12" t="s">
        <v>6</v>
      </c>
      <c r="C85" s="265"/>
      <c r="D85" s="266"/>
      <c r="E85" s="266"/>
      <c r="F85" s="266"/>
      <c r="G85" s="266"/>
      <c r="H85" s="266"/>
      <c r="I85" s="266"/>
      <c r="J85" s="266"/>
      <c r="K85" s="266"/>
      <c r="L85" s="266"/>
      <c r="M85" s="266"/>
      <c r="N85" s="266"/>
      <c r="O85" s="266">
        <v>8</v>
      </c>
      <c r="P85" s="266">
        <v>8</v>
      </c>
      <c r="Q85" s="266">
        <v>7</v>
      </c>
      <c r="R85" s="267">
        <v>7</v>
      </c>
    </row>
    <row r="86" spans="1:18" ht="25.5" x14ac:dyDescent="0.2">
      <c r="A86" s="19" t="s">
        <v>12</v>
      </c>
      <c r="B86" s="12">
        <v>41.43</v>
      </c>
      <c r="C86" s="265"/>
      <c r="D86" s="266"/>
      <c r="E86" s="266"/>
      <c r="F86" s="266"/>
      <c r="G86" s="266"/>
      <c r="H86" s="266"/>
      <c r="I86" s="266"/>
      <c r="J86" s="266"/>
      <c r="K86" s="266"/>
      <c r="L86" s="266"/>
      <c r="M86" s="266"/>
      <c r="N86" s="266"/>
      <c r="O86" s="266"/>
      <c r="P86" s="266"/>
      <c r="Q86" s="266"/>
      <c r="R86" s="267"/>
    </row>
    <row r="87" spans="1:18" ht="25.5" x14ac:dyDescent="0.2">
      <c r="A87" s="19" t="s">
        <v>13</v>
      </c>
      <c r="B87" s="12" t="s">
        <v>7</v>
      </c>
      <c r="C87" s="265"/>
      <c r="D87" s="266"/>
      <c r="E87" s="266"/>
      <c r="F87" s="266"/>
      <c r="G87" s="266"/>
      <c r="H87" s="266"/>
      <c r="I87" s="266"/>
      <c r="J87" s="266"/>
      <c r="K87" s="266"/>
      <c r="L87" s="266"/>
      <c r="M87" s="266"/>
      <c r="N87" s="266"/>
      <c r="O87" s="266"/>
      <c r="P87" s="266"/>
      <c r="Q87" s="266"/>
      <c r="R87" s="267"/>
    </row>
    <row r="88" spans="1:18" ht="25.5" x14ac:dyDescent="0.2">
      <c r="A88" s="19" t="s">
        <v>14</v>
      </c>
      <c r="B88" s="12" t="s">
        <v>20</v>
      </c>
      <c r="C88" s="265"/>
      <c r="D88" s="266"/>
      <c r="E88" s="266"/>
      <c r="F88" s="266"/>
      <c r="G88" s="266"/>
      <c r="H88" s="266"/>
      <c r="I88" s="266"/>
      <c r="J88" s="266"/>
      <c r="K88" s="266"/>
      <c r="L88" s="266"/>
      <c r="M88" s="266"/>
      <c r="N88" s="266"/>
      <c r="O88" s="266"/>
      <c r="P88" s="266"/>
      <c r="Q88" s="266"/>
      <c r="R88" s="267"/>
    </row>
    <row r="89" spans="1:18" x14ac:dyDescent="0.2">
      <c r="A89" s="19" t="s">
        <v>15</v>
      </c>
      <c r="B89" s="12">
        <v>62.65</v>
      </c>
      <c r="C89" s="265"/>
      <c r="D89" s="266"/>
      <c r="E89" s="266"/>
      <c r="F89" s="266"/>
      <c r="G89" s="266"/>
      <c r="H89" s="266"/>
      <c r="I89" s="266"/>
      <c r="J89" s="266"/>
      <c r="K89" s="266"/>
      <c r="L89" s="266"/>
      <c r="M89" s="266"/>
      <c r="N89" s="266"/>
      <c r="O89" s="266"/>
      <c r="P89" s="266"/>
      <c r="Q89" s="266"/>
      <c r="R89" s="267"/>
    </row>
    <row r="90" spans="1:18" ht="25.5" x14ac:dyDescent="0.2">
      <c r="A90" s="19" t="s">
        <v>16</v>
      </c>
      <c r="B90" s="12">
        <v>68</v>
      </c>
      <c r="C90" s="265"/>
      <c r="D90" s="266"/>
      <c r="E90" s="266"/>
      <c r="F90" s="266"/>
      <c r="G90" s="266"/>
      <c r="H90" s="266"/>
      <c r="I90" s="266"/>
      <c r="J90" s="266"/>
      <c r="K90" s="266"/>
      <c r="L90" s="266"/>
      <c r="M90" s="266"/>
      <c r="N90" s="266"/>
      <c r="O90" s="266"/>
      <c r="P90" s="266"/>
      <c r="Q90" s="266"/>
      <c r="R90" s="267"/>
    </row>
    <row r="91" spans="1:18" ht="25.5" x14ac:dyDescent="0.2">
      <c r="A91" s="19" t="s">
        <v>17</v>
      </c>
      <c r="B91" s="12">
        <v>74.75</v>
      </c>
      <c r="C91" s="265"/>
      <c r="D91" s="266"/>
      <c r="E91" s="266"/>
      <c r="F91" s="266"/>
      <c r="G91" s="266"/>
      <c r="H91" s="266"/>
      <c r="I91" s="266"/>
      <c r="J91" s="266"/>
      <c r="K91" s="266"/>
      <c r="L91" s="266"/>
      <c r="M91" s="266"/>
      <c r="N91" s="266"/>
      <c r="O91" s="266"/>
      <c r="P91" s="266"/>
      <c r="Q91" s="266"/>
      <c r="R91" s="267"/>
    </row>
    <row r="92" spans="1:18" ht="25.5" x14ac:dyDescent="0.2">
      <c r="A92" s="19" t="s">
        <v>18</v>
      </c>
      <c r="B92" s="12">
        <v>77</v>
      </c>
      <c r="C92" s="265"/>
      <c r="D92" s="266"/>
      <c r="E92" s="266"/>
      <c r="F92" s="266"/>
      <c r="G92" s="266"/>
      <c r="H92" s="266"/>
      <c r="I92" s="266"/>
      <c r="J92" s="266"/>
      <c r="K92" s="266"/>
      <c r="L92" s="266"/>
      <c r="M92" s="266"/>
      <c r="N92" s="266"/>
      <c r="O92" s="266"/>
      <c r="P92" s="266"/>
      <c r="Q92" s="266"/>
      <c r="R92" s="267"/>
    </row>
    <row r="93" spans="1:18" ht="25.5" x14ac:dyDescent="0.2">
      <c r="A93" s="23" t="s">
        <v>19</v>
      </c>
      <c r="B93" s="24">
        <v>81.819999999999993</v>
      </c>
      <c r="C93" s="271"/>
      <c r="D93" s="272"/>
      <c r="E93" s="272"/>
      <c r="F93" s="272"/>
      <c r="G93" s="272"/>
      <c r="H93" s="272"/>
      <c r="I93" s="272"/>
      <c r="J93" s="272"/>
      <c r="K93" s="272"/>
      <c r="L93" s="272"/>
      <c r="M93" s="272"/>
      <c r="N93" s="272"/>
      <c r="O93" s="272"/>
      <c r="P93" s="272"/>
      <c r="Q93" s="272"/>
      <c r="R93" s="273"/>
    </row>
    <row r="94" spans="1:18" ht="25.5" x14ac:dyDescent="0.2">
      <c r="A94" s="119" t="s">
        <v>555</v>
      </c>
      <c r="B94" s="181" t="s">
        <v>112</v>
      </c>
      <c r="C94" s="268"/>
      <c r="D94" s="274" t="s">
        <v>509</v>
      </c>
      <c r="E94" s="274" t="s">
        <v>509</v>
      </c>
      <c r="F94" s="274" t="s">
        <v>509</v>
      </c>
      <c r="G94" s="274"/>
      <c r="H94" s="274" t="s">
        <v>509</v>
      </c>
      <c r="I94" s="274" t="s">
        <v>509</v>
      </c>
      <c r="J94" s="274" t="s">
        <v>509</v>
      </c>
      <c r="K94" s="274"/>
      <c r="L94" s="274" t="s">
        <v>509</v>
      </c>
      <c r="M94" s="274" t="s">
        <v>509</v>
      </c>
      <c r="N94" s="274" t="s">
        <v>509</v>
      </c>
      <c r="O94" s="274">
        <v>8</v>
      </c>
      <c r="P94" s="274">
        <f t="shared" ref="P94:R94" si="14">SUM(P84:P93)</f>
        <v>8</v>
      </c>
      <c r="Q94" s="274">
        <f t="shared" si="14"/>
        <v>7</v>
      </c>
      <c r="R94" s="275">
        <f t="shared" si="14"/>
        <v>7</v>
      </c>
    </row>
    <row r="95" spans="1:18" x14ac:dyDescent="0.2">
      <c r="A95" s="200" t="s">
        <v>564</v>
      </c>
      <c r="B95" s="582" t="s">
        <v>509</v>
      </c>
      <c r="C95" s="583"/>
      <c r="D95" s="583"/>
      <c r="E95" s="583"/>
      <c r="F95" s="583"/>
      <c r="G95" s="583"/>
      <c r="H95" s="583"/>
      <c r="I95" s="583"/>
      <c r="J95" s="583"/>
      <c r="K95" s="583"/>
      <c r="L95" s="583"/>
      <c r="M95" s="583"/>
      <c r="N95" s="583"/>
      <c r="O95" s="583"/>
      <c r="P95" s="583"/>
      <c r="Q95" s="583"/>
      <c r="R95" s="584"/>
    </row>
    <row r="96" spans="1:18" ht="25.5" x14ac:dyDescent="0.2">
      <c r="A96" s="193" t="s">
        <v>10</v>
      </c>
      <c r="B96" s="194" t="s">
        <v>9</v>
      </c>
      <c r="C96" s="139"/>
      <c r="D96" s="140"/>
      <c r="E96" s="140"/>
      <c r="F96" s="140"/>
      <c r="G96" s="140"/>
      <c r="H96" s="140"/>
      <c r="I96" s="140"/>
      <c r="J96" s="140"/>
      <c r="K96" s="140"/>
      <c r="L96" s="140"/>
      <c r="M96" s="140"/>
      <c r="N96" s="140"/>
      <c r="O96" s="140"/>
      <c r="P96" s="140"/>
      <c r="Q96" s="140"/>
      <c r="R96" s="141"/>
    </row>
    <row r="97" spans="1:18" x14ac:dyDescent="0.2">
      <c r="A97" s="195" t="s">
        <v>5</v>
      </c>
      <c r="B97" s="196" t="s">
        <v>8</v>
      </c>
      <c r="C97" s="276"/>
      <c r="D97" s="277"/>
      <c r="E97" s="277"/>
      <c r="F97" s="277"/>
      <c r="G97" s="277"/>
      <c r="H97" s="277"/>
      <c r="I97" s="277"/>
      <c r="J97" s="277"/>
      <c r="K97" s="277"/>
      <c r="L97" s="277"/>
      <c r="M97" s="277"/>
      <c r="N97" s="277"/>
      <c r="O97" s="277"/>
      <c r="P97" s="277"/>
      <c r="Q97" s="277"/>
      <c r="R97" s="278"/>
    </row>
    <row r="98" spans="1:18" x14ac:dyDescent="0.2">
      <c r="A98" s="195" t="s">
        <v>11</v>
      </c>
      <c r="B98" s="197" t="s">
        <v>6</v>
      </c>
      <c r="C98" s="276">
        <v>2355</v>
      </c>
      <c r="D98" s="277">
        <v>2684</v>
      </c>
      <c r="E98" s="277">
        <v>1943</v>
      </c>
      <c r="F98" s="277">
        <v>1534</v>
      </c>
      <c r="G98" s="277"/>
      <c r="H98" s="277"/>
      <c r="I98" s="277"/>
      <c r="J98" s="277"/>
      <c r="K98" s="277">
        <v>707</v>
      </c>
      <c r="L98" s="277">
        <v>799</v>
      </c>
      <c r="M98" s="277">
        <v>639</v>
      </c>
      <c r="N98" s="277">
        <v>530</v>
      </c>
      <c r="O98" s="277">
        <v>55</v>
      </c>
      <c r="P98" s="277">
        <v>57</v>
      </c>
      <c r="Q98" s="277">
        <v>47</v>
      </c>
      <c r="R98" s="278">
        <v>39</v>
      </c>
    </row>
    <row r="99" spans="1:18" ht="25.5" x14ac:dyDescent="0.2">
      <c r="A99" s="195" t="s">
        <v>12</v>
      </c>
      <c r="B99" s="197">
        <v>41.43</v>
      </c>
      <c r="C99" s="276"/>
      <c r="D99" s="277"/>
      <c r="E99" s="277"/>
      <c r="F99" s="277"/>
      <c r="G99" s="277"/>
      <c r="H99" s="277"/>
      <c r="I99" s="277"/>
      <c r="J99" s="277"/>
      <c r="K99" s="277"/>
      <c r="L99" s="277"/>
      <c r="M99" s="277"/>
      <c r="N99" s="277"/>
      <c r="O99" s="277"/>
      <c r="P99" s="277"/>
      <c r="Q99" s="277"/>
      <c r="R99" s="278"/>
    </row>
    <row r="100" spans="1:18" ht="25.5" x14ac:dyDescent="0.2">
      <c r="A100" s="195" t="s">
        <v>13</v>
      </c>
      <c r="B100" s="197" t="s">
        <v>7</v>
      </c>
      <c r="C100" s="276">
        <v>428</v>
      </c>
      <c r="D100" s="277">
        <v>474</v>
      </c>
      <c r="E100" s="277">
        <v>179</v>
      </c>
      <c r="F100" s="277">
        <v>162</v>
      </c>
      <c r="G100" s="277"/>
      <c r="H100" s="277"/>
      <c r="I100" s="277"/>
      <c r="J100" s="277"/>
      <c r="K100" s="277"/>
      <c r="L100" s="277"/>
      <c r="M100" s="277"/>
      <c r="N100" s="277"/>
      <c r="O100" s="277"/>
      <c r="P100" s="277"/>
      <c r="Q100" s="277"/>
      <c r="R100" s="278"/>
    </row>
    <row r="101" spans="1:18" ht="25.5" x14ac:dyDescent="0.2">
      <c r="A101" s="195" t="s">
        <v>14</v>
      </c>
      <c r="B101" s="197" t="s">
        <v>20</v>
      </c>
      <c r="C101" s="276">
        <v>918</v>
      </c>
      <c r="D101" s="277">
        <v>957</v>
      </c>
      <c r="E101" s="277">
        <v>311</v>
      </c>
      <c r="F101" s="277">
        <v>293</v>
      </c>
      <c r="G101" s="277"/>
      <c r="H101" s="277"/>
      <c r="I101" s="277"/>
      <c r="J101" s="277"/>
      <c r="K101" s="277">
        <v>202</v>
      </c>
      <c r="L101" s="277">
        <v>209</v>
      </c>
      <c r="M101" s="277">
        <v>109</v>
      </c>
      <c r="N101" s="277">
        <v>105</v>
      </c>
      <c r="O101" s="277"/>
      <c r="P101" s="277"/>
      <c r="Q101" s="277"/>
      <c r="R101" s="278"/>
    </row>
    <row r="102" spans="1:18" x14ac:dyDescent="0.2">
      <c r="A102" s="195" t="s">
        <v>15</v>
      </c>
      <c r="B102" s="197">
        <v>62.65</v>
      </c>
      <c r="C102" s="276">
        <v>1065</v>
      </c>
      <c r="D102" s="277">
        <v>1253</v>
      </c>
      <c r="E102" s="277">
        <v>590</v>
      </c>
      <c r="F102" s="277">
        <v>480</v>
      </c>
      <c r="G102" s="277"/>
      <c r="H102" s="277"/>
      <c r="I102" s="277"/>
      <c r="J102" s="277"/>
      <c r="K102" s="277">
        <v>730</v>
      </c>
      <c r="L102" s="277">
        <v>862</v>
      </c>
      <c r="M102" s="277">
        <v>581</v>
      </c>
      <c r="N102" s="277">
        <v>478</v>
      </c>
      <c r="O102" s="277">
        <v>71</v>
      </c>
      <c r="P102" s="277">
        <v>73</v>
      </c>
      <c r="Q102" s="277">
        <v>40</v>
      </c>
      <c r="R102" s="278">
        <v>40</v>
      </c>
    </row>
    <row r="103" spans="1:18" ht="25.5" x14ac:dyDescent="0.2">
      <c r="A103" s="195" t="s">
        <v>16</v>
      </c>
      <c r="B103" s="197">
        <v>68</v>
      </c>
      <c r="C103" s="276"/>
      <c r="D103" s="277"/>
      <c r="E103" s="277"/>
      <c r="F103" s="277"/>
      <c r="G103" s="277"/>
      <c r="H103" s="277"/>
      <c r="I103" s="277"/>
      <c r="J103" s="277"/>
      <c r="K103" s="277"/>
      <c r="L103" s="277"/>
      <c r="M103" s="277"/>
      <c r="N103" s="277"/>
      <c r="O103" s="277"/>
      <c r="P103" s="277"/>
      <c r="Q103" s="277"/>
      <c r="R103" s="278"/>
    </row>
    <row r="104" spans="1:18" ht="25.5" x14ac:dyDescent="0.2">
      <c r="A104" s="195" t="s">
        <v>17</v>
      </c>
      <c r="B104" s="197">
        <v>74.75</v>
      </c>
      <c r="C104" s="276">
        <v>580</v>
      </c>
      <c r="D104" s="277">
        <v>651</v>
      </c>
      <c r="E104" s="277">
        <v>300</v>
      </c>
      <c r="F104" s="277">
        <v>252</v>
      </c>
      <c r="G104" s="277">
        <v>134</v>
      </c>
      <c r="H104" s="277">
        <v>134</v>
      </c>
      <c r="I104" s="277">
        <v>75</v>
      </c>
      <c r="J104" s="277">
        <v>51</v>
      </c>
      <c r="K104" s="277">
        <v>226</v>
      </c>
      <c r="L104" s="277">
        <v>248</v>
      </c>
      <c r="M104" s="277">
        <v>152</v>
      </c>
      <c r="N104" s="277">
        <v>124</v>
      </c>
      <c r="O104" s="277">
        <v>7</v>
      </c>
      <c r="P104" s="277">
        <v>7</v>
      </c>
      <c r="Q104" s="277">
        <v>3</v>
      </c>
      <c r="R104" s="278">
        <v>3</v>
      </c>
    </row>
    <row r="105" spans="1:18" ht="25.5" x14ac:dyDescent="0.2">
      <c r="A105" s="195" t="s">
        <v>18</v>
      </c>
      <c r="B105" s="197">
        <v>77</v>
      </c>
      <c r="C105" s="276"/>
      <c r="D105" s="277"/>
      <c r="E105" s="277"/>
      <c r="F105" s="277"/>
      <c r="G105" s="277"/>
      <c r="H105" s="277"/>
      <c r="I105" s="277"/>
      <c r="J105" s="277"/>
      <c r="K105" s="277"/>
      <c r="L105" s="277"/>
      <c r="M105" s="277"/>
      <c r="N105" s="277"/>
      <c r="O105" s="277"/>
      <c r="P105" s="277"/>
      <c r="Q105" s="277"/>
      <c r="R105" s="278"/>
    </row>
    <row r="106" spans="1:18" ht="25.5" x14ac:dyDescent="0.2">
      <c r="A106" s="198" t="s">
        <v>19</v>
      </c>
      <c r="B106" s="199">
        <v>81.819999999999993</v>
      </c>
      <c r="C106" s="279">
        <v>630</v>
      </c>
      <c r="D106" s="280">
        <v>631</v>
      </c>
      <c r="E106" s="280">
        <v>120</v>
      </c>
      <c r="F106" s="280">
        <v>120</v>
      </c>
      <c r="G106" s="280"/>
      <c r="H106" s="280"/>
      <c r="I106" s="280"/>
      <c r="J106" s="280"/>
      <c r="K106" s="280">
        <v>101</v>
      </c>
      <c r="L106" s="280">
        <v>101</v>
      </c>
      <c r="M106" s="280">
        <v>51</v>
      </c>
      <c r="N106" s="280">
        <v>51</v>
      </c>
      <c r="O106" s="280">
        <v>16</v>
      </c>
      <c r="P106" s="280">
        <v>16</v>
      </c>
      <c r="Q106" s="280">
        <v>15</v>
      </c>
      <c r="R106" s="281">
        <v>15</v>
      </c>
    </row>
    <row r="107" spans="1:18" ht="13.5" thickBot="1" x14ac:dyDescent="0.25">
      <c r="A107" s="391" t="s">
        <v>557</v>
      </c>
      <c r="B107" s="201" t="s">
        <v>112</v>
      </c>
      <c r="C107" s="294">
        <f>SUM(C98:C106)</f>
        <v>5976</v>
      </c>
      <c r="D107" s="282">
        <f>SUM(D98:D106)</f>
        <v>6650</v>
      </c>
      <c r="E107" s="282">
        <f>SUM(E98:E106)</f>
        <v>3443</v>
      </c>
      <c r="F107" s="282">
        <f>SUM(F98:F106)</f>
        <v>2841</v>
      </c>
      <c r="G107" s="294">
        <v>134</v>
      </c>
      <c r="H107" s="282">
        <v>134</v>
      </c>
      <c r="I107" s="282">
        <v>75</v>
      </c>
      <c r="J107" s="282">
        <v>51</v>
      </c>
      <c r="K107" s="294">
        <f>SUM(K97:K106)</f>
        <v>1966</v>
      </c>
      <c r="L107" s="282">
        <f>SUM(L97:L106)</f>
        <v>2219</v>
      </c>
      <c r="M107" s="282">
        <f>SUM(M97:M106)</f>
        <v>1532</v>
      </c>
      <c r="N107" s="282">
        <f>SUM(N97:N106)</f>
        <v>1288</v>
      </c>
      <c r="O107" s="294">
        <f>SUM(O98:O106)</f>
        <v>149</v>
      </c>
      <c r="P107" s="282">
        <f>SUM(P97:P106)</f>
        <v>153</v>
      </c>
      <c r="Q107" s="282">
        <f>SUM(Q97:Q106)</f>
        <v>105</v>
      </c>
      <c r="R107" s="283">
        <f>SUM(R97:R106)</f>
        <v>97</v>
      </c>
    </row>
  </sheetData>
  <mergeCells count="14">
    <mergeCell ref="C43:R43"/>
    <mergeCell ref="C56:R56"/>
    <mergeCell ref="C69:R69"/>
    <mergeCell ref="C82:R82"/>
    <mergeCell ref="B95:R95"/>
    <mergeCell ref="C30:R30"/>
    <mergeCell ref="C4:R4"/>
    <mergeCell ref="C17:R17"/>
    <mergeCell ref="A1:R1"/>
    <mergeCell ref="C2:F2"/>
    <mergeCell ref="G2:J2"/>
    <mergeCell ref="K2:N2"/>
    <mergeCell ref="O2:R2"/>
    <mergeCell ref="A2:B3"/>
  </mergeCells>
  <pageMargins left="0.7" right="0.7" top="0.75" bottom="0.75" header="0.3" footer="0.3"/>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workbookViewId="0">
      <selection activeCell="J9" sqref="J9"/>
    </sheetView>
  </sheetViews>
  <sheetFormatPr defaultRowHeight="15" x14ac:dyDescent="0.25"/>
  <cols>
    <col min="1" max="1" width="28.140625"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7.42578125" style="1" customWidth="1"/>
    <col min="9" max="11" width="13.28515625" style="1" customWidth="1"/>
    <col min="12" max="12" width="14.85546875" style="1" customWidth="1"/>
    <col min="13" max="13" width="11.85546875" style="1" customWidth="1"/>
    <col min="14" max="17" width="9.140625" style="73"/>
    <col min="18" max="16384" width="9.140625" style="1"/>
  </cols>
  <sheetData>
    <row r="1" spans="1:19" ht="28.5" customHeight="1" thickBot="1" x14ac:dyDescent="0.3">
      <c r="A1" s="590" t="s">
        <v>470</v>
      </c>
      <c r="B1" s="591"/>
      <c r="C1" s="591"/>
      <c r="D1" s="591"/>
      <c r="E1" s="591"/>
      <c r="F1" s="591"/>
      <c r="G1" s="591"/>
      <c r="H1" s="591"/>
      <c r="I1" s="591"/>
      <c r="J1" s="591"/>
      <c r="K1" s="591"/>
      <c r="L1" s="592"/>
      <c r="M1" s="593"/>
    </row>
    <row r="2" spans="1:19" s="5" customFormat="1" ht="16.5" customHeight="1" x14ac:dyDescent="0.2">
      <c r="A2" s="589" t="s">
        <v>508</v>
      </c>
      <c r="B2" s="585" t="s">
        <v>35</v>
      </c>
      <c r="C2" s="586"/>
      <c r="D2" s="586"/>
      <c r="E2" s="586"/>
      <c r="F2" s="586"/>
      <c r="G2" s="586"/>
      <c r="H2" s="587"/>
      <c r="I2" s="594" t="s">
        <v>608</v>
      </c>
      <c r="J2" s="595"/>
      <c r="K2" s="596"/>
      <c r="L2" s="597" t="s">
        <v>607</v>
      </c>
      <c r="M2" s="562" t="s">
        <v>102</v>
      </c>
      <c r="P2" s="1"/>
      <c r="Q2" s="1"/>
      <c r="R2" s="1"/>
      <c r="S2" s="1"/>
    </row>
    <row r="3" spans="1:19" s="5" customFormat="1" ht="52.5" customHeight="1" thickBot="1" x14ac:dyDescent="0.25">
      <c r="A3" s="573"/>
      <c r="B3" s="397" t="s">
        <v>126</v>
      </c>
      <c r="C3" s="397" t="s">
        <v>36</v>
      </c>
      <c r="D3" s="397" t="s">
        <v>37</v>
      </c>
      <c r="E3" s="397" t="s">
        <v>38</v>
      </c>
      <c r="F3" s="397" t="s">
        <v>39</v>
      </c>
      <c r="G3" s="397" t="s">
        <v>40</v>
      </c>
      <c r="H3" s="397" t="s">
        <v>83</v>
      </c>
      <c r="I3" s="508" t="s">
        <v>605</v>
      </c>
      <c r="J3" s="508" t="s">
        <v>613</v>
      </c>
      <c r="K3" s="508" t="s">
        <v>606</v>
      </c>
      <c r="L3" s="598"/>
      <c r="M3" s="588"/>
      <c r="P3" s="1"/>
      <c r="Q3" s="1"/>
      <c r="R3" s="1"/>
      <c r="S3" s="1"/>
    </row>
    <row r="4" spans="1:19" ht="15" customHeight="1" x14ac:dyDescent="0.2">
      <c r="A4" s="118" t="s">
        <v>601</v>
      </c>
      <c r="B4" s="455">
        <f>SUM(C4:H4)</f>
        <v>111.524</v>
      </c>
      <c r="C4" s="456">
        <v>10.773999999999999</v>
      </c>
      <c r="D4" s="456">
        <f>36.18+0.22</f>
        <v>36.4</v>
      </c>
      <c r="E4" s="456">
        <v>59.96</v>
      </c>
      <c r="F4" s="456">
        <v>2.5070000000000001</v>
      </c>
      <c r="G4" s="456">
        <v>1.833</v>
      </c>
      <c r="H4" s="456">
        <v>0.05</v>
      </c>
      <c r="I4" s="456"/>
      <c r="J4" s="457">
        <v>2.7210000000000001</v>
      </c>
      <c r="K4" s="456">
        <v>16.893000000000001</v>
      </c>
      <c r="L4" s="457">
        <f>33.73+1.67</f>
        <v>35.4</v>
      </c>
      <c r="M4" s="458">
        <f>SUM(B4,I4:L4)</f>
        <v>166.53800000000001</v>
      </c>
      <c r="N4" s="1"/>
      <c r="O4" s="1"/>
      <c r="P4" s="1"/>
      <c r="Q4" s="1"/>
    </row>
    <row r="5" spans="1:19" ht="15" customHeight="1" thickBot="1" x14ac:dyDescent="0.25">
      <c r="A5" s="202" t="s">
        <v>602</v>
      </c>
      <c r="B5" s="459">
        <f>SUM(C5:H5)</f>
        <v>44.895999999999994</v>
      </c>
      <c r="C5" s="460">
        <v>1.077</v>
      </c>
      <c r="D5" s="460">
        <v>14.04</v>
      </c>
      <c r="E5" s="460">
        <v>27.395</v>
      </c>
      <c r="F5" s="460">
        <v>1.5009999999999999</v>
      </c>
      <c r="G5" s="460">
        <v>0.83299999999999996</v>
      </c>
      <c r="H5" s="460">
        <v>0.05</v>
      </c>
      <c r="I5" s="460"/>
      <c r="J5" s="461">
        <v>0.84599999999999997</v>
      </c>
      <c r="K5" s="460">
        <v>11.634</v>
      </c>
      <c r="L5" s="461">
        <f>30.295+0.59</f>
        <v>30.885000000000002</v>
      </c>
      <c r="M5" s="462">
        <f>SUM(B5,I5:L5)</f>
        <v>88.260999999999996</v>
      </c>
      <c r="N5" s="1"/>
      <c r="O5" s="1"/>
      <c r="P5" s="1"/>
      <c r="Q5" s="1"/>
    </row>
    <row r="6" spans="1:19" ht="15" customHeight="1" x14ac:dyDescent="0.25">
      <c r="A6" s="479" t="s">
        <v>520</v>
      </c>
      <c r="B6" s="455">
        <f t="shared" ref="B6:B9" si="0">SUM(C6:G6)</f>
        <v>74.967000000000013</v>
      </c>
      <c r="C6" s="463">
        <f>5.699+0.1</f>
        <v>5.7989999999999995</v>
      </c>
      <c r="D6" s="463">
        <v>16.562999999999999</v>
      </c>
      <c r="E6" s="463">
        <f>46.459+0.1</f>
        <v>46.559000000000005</v>
      </c>
      <c r="F6" s="463">
        <f>3.38+0.9</f>
        <v>4.28</v>
      </c>
      <c r="G6" s="463">
        <f>1.666+0.1</f>
        <v>1.766</v>
      </c>
      <c r="H6" s="463"/>
      <c r="I6" s="463">
        <v>0.33400000000000002</v>
      </c>
      <c r="J6" s="464">
        <v>1.5289999999999999</v>
      </c>
      <c r="K6" s="455">
        <v>2</v>
      </c>
      <c r="L6" s="464">
        <f>27.261+2.9</f>
        <v>30.160999999999998</v>
      </c>
      <c r="M6" s="465">
        <f t="shared" ref="M6:M13" si="1">SUM(B6,I6:L6)</f>
        <v>108.99100000000001</v>
      </c>
    </row>
    <row r="7" spans="1:19" ht="15" customHeight="1" thickBot="1" x14ac:dyDescent="0.3">
      <c r="A7" s="205" t="s">
        <v>603</v>
      </c>
      <c r="B7" s="459">
        <f t="shared" si="0"/>
        <v>33.393000000000001</v>
      </c>
      <c r="C7" s="468">
        <v>2</v>
      </c>
      <c r="D7" s="468">
        <v>6.4489999999999998</v>
      </c>
      <c r="E7" s="468">
        <v>23.081</v>
      </c>
      <c r="F7" s="468">
        <f>0.463+0.4</f>
        <v>0.86299999999999999</v>
      </c>
      <c r="G7" s="468">
        <v>1</v>
      </c>
      <c r="H7" s="468"/>
      <c r="I7" s="468"/>
      <c r="J7" s="469">
        <v>0.47399999999999998</v>
      </c>
      <c r="K7" s="460">
        <v>1</v>
      </c>
      <c r="L7" s="469">
        <f>24.011+2.1</f>
        <v>26.111000000000001</v>
      </c>
      <c r="M7" s="462">
        <f t="shared" si="1"/>
        <v>60.977999999999994</v>
      </c>
    </row>
    <row r="8" spans="1:19" ht="15" customHeight="1" x14ac:dyDescent="0.25">
      <c r="A8" s="479" t="s">
        <v>527</v>
      </c>
      <c r="B8" s="455">
        <f t="shared" si="0"/>
        <v>59.888000000000005</v>
      </c>
      <c r="C8" s="463">
        <v>4.4080000000000004</v>
      </c>
      <c r="D8" s="463">
        <v>15.909000000000001</v>
      </c>
      <c r="E8" s="463">
        <f>27.046+0.2</f>
        <v>27.245999999999999</v>
      </c>
      <c r="F8" s="463">
        <v>11.459</v>
      </c>
      <c r="G8" s="463">
        <f>0.666+0.2</f>
        <v>0.8660000000000001</v>
      </c>
      <c r="H8" s="463"/>
      <c r="I8" s="463"/>
      <c r="J8" s="464"/>
      <c r="K8" s="455">
        <v>3.7519999999999998</v>
      </c>
      <c r="L8" s="464">
        <f>27.849+0.2</f>
        <v>28.048999999999999</v>
      </c>
      <c r="M8" s="465">
        <f t="shared" si="1"/>
        <v>91.689000000000007</v>
      </c>
    </row>
    <row r="9" spans="1:19" ht="15" customHeight="1" thickBot="1" x14ac:dyDescent="0.3">
      <c r="A9" s="205" t="s">
        <v>602</v>
      </c>
      <c r="B9" s="459">
        <f t="shared" si="0"/>
        <v>21.151999999999997</v>
      </c>
      <c r="C9" s="468"/>
      <c r="D9" s="468">
        <v>4.1769999999999996</v>
      </c>
      <c r="E9" s="468">
        <v>11.023999999999999</v>
      </c>
      <c r="F9" s="468">
        <v>5.7510000000000003</v>
      </c>
      <c r="G9" s="468">
        <f>0.2</f>
        <v>0.2</v>
      </c>
      <c r="H9" s="468"/>
      <c r="I9" s="468"/>
      <c r="J9" s="469"/>
      <c r="K9" s="468"/>
      <c r="L9" s="469">
        <f>21.896+0.2</f>
        <v>22.096</v>
      </c>
      <c r="M9" s="480">
        <f t="shared" si="1"/>
        <v>43.247999999999998</v>
      </c>
    </row>
    <row r="10" spans="1:19" ht="15" customHeight="1" x14ac:dyDescent="0.25">
      <c r="A10" s="472" t="s">
        <v>521</v>
      </c>
      <c r="B10" s="473">
        <f>SUM(C10:H10)</f>
        <v>72.564999999999984</v>
      </c>
      <c r="C10" s="474">
        <f>7.602+0.03</f>
        <v>7.6320000000000006</v>
      </c>
      <c r="D10" s="474">
        <f>13.326+0.25</f>
        <v>13.576000000000001</v>
      </c>
      <c r="E10" s="474">
        <v>42.561999999999998</v>
      </c>
      <c r="F10" s="474">
        <v>6.38</v>
      </c>
      <c r="G10" s="474">
        <f>2+0.1</f>
        <v>2.1</v>
      </c>
      <c r="H10" s="474">
        <f>0.315</f>
        <v>0.315</v>
      </c>
      <c r="I10" s="474">
        <v>6.1849999999999996</v>
      </c>
      <c r="J10" s="475">
        <v>6.8650000000000002</v>
      </c>
      <c r="K10" s="473">
        <v>14.769</v>
      </c>
      <c r="L10" s="475">
        <f>22.821+1.86</f>
        <v>24.681000000000001</v>
      </c>
      <c r="M10" s="476">
        <f t="shared" si="1"/>
        <v>125.06499999999998</v>
      </c>
    </row>
    <row r="11" spans="1:19" ht="15" customHeight="1" thickBot="1" x14ac:dyDescent="0.3">
      <c r="A11" s="205" t="s">
        <v>602</v>
      </c>
      <c r="B11" s="459">
        <f>SUM(C11:H11)</f>
        <v>10.212999999999999</v>
      </c>
      <c r="C11" s="468">
        <v>1.0009999999999999</v>
      </c>
      <c r="D11" s="468">
        <f>1.999+0.01</f>
        <v>2.0089999999999999</v>
      </c>
      <c r="E11" s="468">
        <v>6.7480000000000002</v>
      </c>
      <c r="F11" s="468">
        <v>0.45500000000000002</v>
      </c>
      <c r="G11" s="468"/>
      <c r="H11" s="468"/>
      <c r="I11" s="468">
        <v>1</v>
      </c>
      <c r="J11" s="469">
        <v>0.502</v>
      </c>
      <c r="K11" s="460">
        <v>2.08</v>
      </c>
      <c r="L11" s="469">
        <f>16.67+0.5</f>
        <v>17.170000000000002</v>
      </c>
      <c r="M11" s="462">
        <f t="shared" si="1"/>
        <v>30.965000000000003</v>
      </c>
    </row>
    <row r="12" spans="1:19" ht="15" customHeight="1" x14ac:dyDescent="0.25">
      <c r="A12" s="290" t="s">
        <v>522</v>
      </c>
      <c r="B12" s="455">
        <f t="shared" ref="B12:B13" si="2">SUM(C12:G12)</f>
        <v>80.964000000000013</v>
      </c>
      <c r="C12" s="463">
        <v>6</v>
      </c>
      <c r="D12" s="463">
        <v>10.558</v>
      </c>
      <c r="E12" s="463">
        <f>33.968+0.2</f>
        <v>34.168000000000006</v>
      </c>
      <c r="F12" s="463">
        <v>10.038</v>
      </c>
      <c r="G12" s="463">
        <v>20.2</v>
      </c>
      <c r="H12" s="463"/>
      <c r="I12" s="463">
        <v>0.33400000000000002</v>
      </c>
      <c r="J12" s="464"/>
      <c r="K12" s="455">
        <v>5.8380000000000001</v>
      </c>
      <c r="L12" s="464">
        <v>15.666</v>
      </c>
      <c r="M12" s="465">
        <f t="shared" si="1"/>
        <v>102.80200000000001</v>
      </c>
    </row>
    <row r="13" spans="1:19" ht="15" customHeight="1" thickBot="1" x14ac:dyDescent="0.3">
      <c r="A13" s="205" t="s">
        <v>602</v>
      </c>
      <c r="B13" s="459">
        <f t="shared" si="2"/>
        <v>60.117000000000004</v>
      </c>
      <c r="C13" s="468">
        <v>1.5</v>
      </c>
      <c r="D13" s="468">
        <v>7.88</v>
      </c>
      <c r="E13" s="468">
        <f>25.453+0.2</f>
        <v>25.652999999999999</v>
      </c>
      <c r="F13" s="468">
        <v>8.9540000000000006</v>
      </c>
      <c r="G13" s="468">
        <f>15.93+0.2</f>
        <v>16.13</v>
      </c>
      <c r="H13" s="468"/>
      <c r="I13" s="468">
        <v>0.33400000000000002</v>
      </c>
      <c r="J13" s="469"/>
      <c r="K13" s="460">
        <v>2.7530000000000001</v>
      </c>
      <c r="L13" s="469">
        <v>14.666</v>
      </c>
      <c r="M13" s="462">
        <f t="shared" si="1"/>
        <v>77.87</v>
      </c>
    </row>
    <row r="14" spans="1:19" ht="15" customHeight="1" x14ac:dyDescent="0.25">
      <c r="A14" s="290" t="s">
        <v>523</v>
      </c>
      <c r="B14" s="455">
        <f>SUM(C14:G14)</f>
        <v>32.228999999999999</v>
      </c>
      <c r="C14" s="463">
        <v>3.577</v>
      </c>
      <c r="D14" s="463">
        <v>7.0389999999999997</v>
      </c>
      <c r="E14" s="463">
        <v>17.876000000000001</v>
      </c>
      <c r="F14" s="463">
        <v>1.833</v>
      </c>
      <c r="G14" s="463">
        <f>1.841+0.063</f>
        <v>1.9039999999999999</v>
      </c>
      <c r="H14" s="463"/>
      <c r="I14" s="463">
        <v>0.23499999999999999</v>
      </c>
      <c r="J14" s="464">
        <v>0.83799999999999997</v>
      </c>
      <c r="K14" s="463"/>
      <c r="L14" s="464">
        <f>10.059+0.085</f>
        <v>10.144</v>
      </c>
      <c r="M14" s="465">
        <f>SUM(B14,I14:L14)</f>
        <v>43.445999999999998</v>
      </c>
      <c r="P14" s="1"/>
      <c r="Q14" s="1"/>
    </row>
    <row r="15" spans="1:19" ht="15" customHeight="1" thickBot="1" x14ac:dyDescent="0.3">
      <c r="A15" s="209" t="s">
        <v>602</v>
      </c>
      <c r="B15" s="466">
        <f>SUM(C15:G15)</f>
        <v>6.2759999999999998</v>
      </c>
      <c r="C15" s="467"/>
      <c r="D15" s="467">
        <v>0.995</v>
      </c>
      <c r="E15" s="467">
        <v>4.976</v>
      </c>
      <c r="F15" s="467"/>
      <c r="G15" s="467">
        <f>0.175+0.13</f>
        <v>0.30499999999999999</v>
      </c>
      <c r="H15" s="467"/>
      <c r="I15" s="468"/>
      <c r="J15" s="469"/>
      <c r="K15" s="467"/>
      <c r="L15" s="470">
        <v>7.53</v>
      </c>
      <c r="M15" s="471">
        <f t="shared" ref="M15" si="3">SUM(B15,I15:L15)</f>
        <v>13.806000000000001</v>
      </c>
    </row>
    <row r="16" spans="1:19" ht="15" customHeight="1" x14ac:dyDescent="0.25">
      <c r="A16" s="290" t="s">
        <v>524</v>
      </c>
      <c r="B16" s="455">
        <v>16.914999999999999</v>
      </c>
      <c r="C16" s="463">
        <v>1.7999999999999999E-2</v>
      </c>
      <c r="D16" s="463"/>
      <c r="E16" s="463">
        <v>16.896999999999998</v>
      </c>
      <c r="F16" s="463"/>
      <c r="G16" s="463"/>
      <c r="H16" s="463"/>
      <c r="I16" s="463">
        <v>13.715</v>
      </c>
      <c r="J16" s="464">
        <v>13.641</v>
      </c>
      <c r="K16" s="455">
        <v>17.393999999999998</v>
      </c>
      <c r="L16" s="455">
        <v>21.346</v>
      </c>
      <c r="M16" s="465">
        <f t="shared" ref="M16:M21" si="4">SUM(B16,I16:L16)</f>
        <v>83.010999999999996</v>
      </c>
    </row>
    <row r="17" spans="1:13" ht="15" customHeight="1" thickBot="1" x14ac:dyDescent="0.3">
      <c r="A17" s="205" t="s">
        <v>604</v>
      </c>
      <c r="B17" s="459">
        <v>5.0019999999999998</v>
      </c>
      <c r="C17" s="468"/>
      <c r="D17" s="468"/>
      <c r="E17" s="468">
        <v>5.0019999999999998</v>
      </c>
      <c r="F17" s="468"/>
      <c r="G17" s="468"/>
      <c r="H17" s="468"/>
      <c r="I17" s="468">
        <v>4.9669999999999996</v>
      </c>
      <c r="J17" s="469">
        <v>8.484</v>
      </c>
      <c r="K17" s="460">
        <v>6.1159999999999997</v>
      </c>
      <c r="L17" s="469">
        <f>13.507+0.74+0.48</f>
        <v>14.727</v>
      </c>
      <c r="M17" s="462">
        <f t="shared" si="4"/>
        <v>39.295999999999999</v>
      </c>
    </row>
    <row r="18" spans="1:13" ht="15" customHeight="1" x14ac:dyDescent="0.25">
      <c r="A18" s="290" t="s">
        <v>104</v>
      </c>
      <c r="B18" s="455">
        <f>SUM(C18:H18)</f>
        <v>1</v>
      </c>
      <c r="C18" s="455"/>
      <c r="D18" s="455"/>
      <c r="E18" s="455"/>
      <c r="F18" s="455"/>
      <c r="G18" s="455">
        <v>0.7</v>
      </c>
      <c r="H18" s="455">
        <v>0.3</v>
      </c>
      <c r="I18" s="455">
        <v>1</v>
      </c>
      <c r="J18" s="455"/>
      <c r="K18" s="455"/>
      <c r="L18" s="455">
        <f>179.436+1+2.1+0.5+1.63</f>
        <v>184.666</v>
      </c>
      <c r="M18" s="465">
        <f t="shared" si="4"/>
        <v>186.666</v>
      </c>
    </row>
    <row r="19" spans="1:13" ht="15" customHeight="1" thickBot="1" x14ac:dyDescent="0.3">
      <c r="A19" s="209" t="s">
        <v>99</v>
      </c>
      <c r="B19" s="466">
        <f>SUM(C19:H19)</f>
        <v>0.6</v>
      </c>
      <c r="C19" s="467"/>
      <c r="D19" s="467"/>
      <c r="E19" s="467"/>
      <c r="F19" s="467"/>
      <c r="G19" s="467">
        <v>0.6</v>
      </c>
      <c r="H19" s="467">
        <v>0</v>
      </c>
      <c r="I19" s="467"/>
      <c r="J19" s="467"/>
      <c r="K19" s="467"/>
      <c r="L19" s="467">
        <f>120.77+0.9+1.7+0.5+0.34</f>
        <v>124.21000000000001</v>
      </c>
      <c r="M19" s="462">
        <f t="shared" si="4"/>
        <v>124.81</v>
      </c>
    </row>
    <row r="20" spans="1:13" ht="15" customHeight="1" x14ac:dyDescent="0.25">
      <c r="A20" s="296" t="s">
        <v>4</v>
      </c>
      <c r="B20" s="477">
        <f>B18+B16+B14+B12+B10+B8+B6+B4</f>
        <v>450.05200000000002</v>
      </c>
      <c r="C20" s="477">
        <f>C18+C16+C14+C12+C10+C8+C6+C4</f>
        <v>38.207999999999998</v>
      </c>
      <c r="D20" s="477">
        <f>D18+D16+D14+D12+D10+D8+D6+D4</f>
        <v>100.04499999999999</v>
      </c>
      <c r="E20" s="477">
        <f>E18+E16+E14+E12+E10+E8+E6+E4</f>
        <v>245.268</v>
      </c>
      <c r="F20" s="477">
        <f t="shared" ref="F20:L20" si="5">F18+F16+F14+F12+F10+F8+F6+F4</f>
        <v>36.497</v>
      </c>
      <c r="G20" s="477">
        <f t="shared" si="5"/>
        <v>29.369</v>
      </c>
      <c r="H20" s="477">
        <f t="shared" si="5"/>
        <v>0.66500000000000004</v>
      </c>
      <c r="I20" s="477">
        <f>I18+I16+I14+I12+I10+I8+I6+I4</f>
        <v>21.802999999999997</v>
      </c>
      <c r="J20" s="477">
        <f t="shared" si="5"/>
        <v>25.594000000000001</v>
      </c>
      <c r="K20" s="477">
        <f t="shared" si="5"/>
        <v>60.646000000000001</v>
      </c>
      <c r="L20" s="477">
        <f t="shared" si="5"/>
        <v>350.11299999999994</v>
      </c>
      <c r="M20" s="465">
        <f t="shared" si="4"/>
        <v>908.20799999999997</v>
      </c>
    </row>
    <row r="21" spans="1:13" ht="15" customHeight="1" thickBot="1" x14ac:dyDescent="0.3">
      <c r="A21" s="297" t="s">
        <v>90</v>
      </c>
      <c r="B21" s="478">
        <f>B5+B7+B9+B11+B13+B15+B17+B19</f>
        <v>181.649</v>
      </c>
      <c r="C21" s="478">
        <f t="shared" ref="C21:L21" si="6">C5+C7+C9+C11+C13+C15+C17+C19</f>
        <v>5.5779999999999994</v>
      </c>
      <c r="D21" s="478">
        <f t="shared" si="6"/>
        <v>35.549999999999997</v>
      </c>
      <c r="E21" s="478">
        <f t="shared" si="6"/>
        <v>103.879</v>
      </c>
      <c r="F21" s="478">
        <f t="shared" si="6"/>
        <v>17.524000000000001</v>
      </c>
      <c r="G21" s="478">
        <f t="shared" si="6"/>
        <v>19.068000000000001</v>
      </c>
      <c r="H21" s="478">
        <f t="shared" si="6"/>
        <v>0.05</v>
      </c>
      <c r="I21" s="478">
        <f t="shared" si="6"/>
        <v>6.3010000000000002</v>
      </c>
      <c r="J21" s="478">
        <f t="shared" si="6"/>
        <v>10.305999999999999</v>
      </c>
      <c r="K21" s="478">
        <f t="shared" si="6"/>
        <v>23.582999999999998</v>
      </c>
      <c r="L21" s="478">
        <f t="shared" si="6"/>
        <v>257.39499999999998</v>
      </c>
      <c r="M21" s="471">
        <f t="shared" si="4"/>
        <v>479.23399999999998</v>
      </c>
    </row>
  </sheetData>
  <mergeCells count="6">
    <mergeCell ref="B2:H2"/>
    <mergeCell ref="M2:M3"/>
    <mergeCell ref="A2:A3"/>
    <mergeCell ref="A1:M1"/>
    <mergeCell ref="I2:K2"/>
    <mergeCell ref="L2:L3"/>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topLeftCell="C1" zoomScaleNormal="100" workbookViewId="0">
      <selection activeCell="G30" sqref="G30"/>
    </sheetView>
  </sheetViews>
  <sheetFormatPr defaultRowHeight="12.75" x14ac:dyDescent="0.2"/>
  <cols>
    <col min="1" max="1" width="21.28515625" style="2" customWidth="1"/>
    <col min="2" max="2" width="9.140625" style="1" bestFit="1" customWidth="1"/>
    <col min="3" max="3" width="10.28515625" style="1" customWidth="1"/>
    <col min="4" max="5" width="7.7109375" style="1" customWidth="1"/>
    <col min="6" max="7" width="7.85546875" style="1" customWidth="1"/>
    <col min="8" max="8" width="8" style="1" customWidth="1"/>
    <col min="9" max="11" width="7.85546875" style="1" customWidth="1"/>
    <col min="12" max="12" width="9.7109375" style="1" customWidth="1"/>
    <col min="13" max="21" width="8.85546875" style="1" customWidth="1"/>
    <col min="22" max="22" width="9.140625" style="1"/>
    <col min="23" max="23" width="11.140625" style="1" customWidth="1"/>
    <col min="24" max="16384" width="9.140625" style="1"/>
  </cols>
  <sheetData>
    <row r="1" spans="1:23" ht="26.25" customHeight="1" thickBot="1" x14ac:dyDescent="0.25">
      <c r="A1" s="605" t="s">
        <v>500</v>
      </c>
      <c r="B1" s="606"/>
      <c r="C1" s="606"/>
      <c r="D1" s="606"/>
      <c r="E1" s="606"/>
      <c r="F1" s="606"/>
      <c r="G1" s="606"/>
      <c r="H1" s="606"/>
      <c r="I1" s="606"/>
      <c r="J1" s="606"/>
      <c r="K1" s="606"/>
      <c r="L1" s="606"/>
      <c r="M1" s="606"/>
      <c r="N1" s="606"/>
      <c r="O1" s="606"/>
      <c r="P1" s="606"/>
      <c r="Q1" s="606"/>
      <c r="R1" s="606"/>
      <c r="S1" s="606"/>
      <c r="T1" s="606"/>
      <c r="U1" s="606"/>
      <c r="V1" s="606"/>
      <c r="W1" s="607"/>
    </row>
    <row r="2" spans="1:23" s="5" customFormat="1" ht="17.25" customHeight="1" x14ac:dyDescent="0.2">
      <c r="A2" s="589" t="s">
        <v>508</v>
      </c>
      <c r="B2" s="560" t="s">
        <v>35</v>
      </c>
      <c r="C2" s="560"/>
      <c r="D2" s="560"/>
      <c r="E2" s="560"/>
      <c r="F2" s="560"/>
      <c r="G2" s="560"/>
      <c r="H2" s="560"/>
      <c r="I2" s="560"/>
      <c r="J2" s="560"/>
      <c r="K2" s="560"/>
      <c r="L2" s="560"/>
      <c r="M2" s="560"/>
      <c r="N2" s="608" t="s">
        <v>608</v>
      </c>
      <c r="O2" s="609"/>
      <c r="P2" s="609"/>
      <c r="Q2" s="609"/>
      <c r="R2" s="609"/>
      <c r="S2" s="609"/>
      <c r="T2" s="610" t="s">
        <v>607</v>
      </c>
      <c r="U2" s="611"/>
      <c r="V2" s="614" t="s">
        <v>4</v>
      </c>
      <c r="W2" s="617" t="s">
        <v>127</v>
      </c>
    </row>
    <row r="3" spans="1:23" s="5" customFormat="1" ht="52.5" customHeight="1" x14ac:dyDescent="0.2">
      <c r="A3" s="603"/>
      <c r="B3" s="534" t="s">
        <v>36</v>
      </c>
      <c r="C3" s="534"/>
      <c r="D3" s="534" t="s">
        <v>37</v>
      </c>
      <c r="E3" s="534"/>
      <c r="F3" s="534" t="s">
        <v>38</v>
      </c>
      <c r="G3" s="534"/>
      <c r="H3" s="534" t="s">
        <v>39</v>
      </c>
      <c r="I3" s="534"/>
      <c r="J3" s="534" t="s">
        <v>40</v>
      </c>
      <c r="K3" s="534"/>
      <c r="L3" s="534" t="s">
        <v>69</v>
      </c>
      <c r="M3" s="534"/>
      <c r="N3" s="601" t="s">
        <v>605</v>
      </c>
      <c r="O3" s="602"/>
      <c r="P3" s="601" t="s">
        <v>613</v>
      </c>
      <c r="Q3" s="602"/>
      <c r="R3" s="601" t="s">
        <v>606</v>
      </c>
      <c r="S3" s="602"/>
      <c r="T3" s="612"/>
      <c r="U3" s="613"/>
      <c r="V3" s="615"/>
      <c r="W3" s="618"/>
    </row>
    <row r="4" spans="1:23" s="5" customFormat="1" ht="13.5" customHeight="1" thickBot="1" x14ac:dyDescent="0.25">
      <c r="A4" s="573"/>
      <c r="B4" s="57" t="s">
        <v>4</v>
      </c>
      <c r="C4" s="57" t="s">
        <v>41</v>
      </c>
      <c r="D4" s="57" t="s">
        <v>4</v>
      </c>
      <c r="E4" s="57" t="s">
        <v>41</v>
      </c>
      <c r="F4" s="57" t="s">
        <v>4</v>
      </c>
      <c r="G4" s="57" t="s">
        <v>41</v>
      </c>
      <c r="H4" s="57" t="s">
        <v>4</v>
      </c>
      <c r="I4" s="57" t="s">
        <v>41</v>
      </c>
      <c r="J4" s="57" t="s">
        <v>4</v>
      </c>
      <c r="K4" s="57" t="s">
        <v>41</v>
      </c>
      <c r="L4" s="57" t="s">
        <v>4</v>
      </c>
      <c r="M4" s="57" t="s">
        <v>41</v>
      </c>
      <c r="N4" s="57" t="s">
        <v>4</v>
      </c>
      <c r="O4" s="57" t="s">
        <v>41</v>
      </c>
      <c r="P4" s="57" t="s">
        <v>4</v>
      </c>
      <c r="Q4" s="57" t="s">
        <v>41</v>
      </c>
      <c r="R4" s="57" t="s">
        <v>4</v>
      </c>
      <c r="S4" s="57" t="s">
        <v>41</v>
      </c>
      <c r="T4" s="57" t="s">
        <v>4</v>
      </c>
      <c r="U4" s="57" t="s">
        <v>41</v>
      </c>
      <c r="V4" s="616"/>
      <c r="W4" s="619"/>
    </row>
    <row r="5" spans="1:23" s="6" customFormat="1" ht="12.75" customHeight="1" x14ac:dyDescent="0.2">
      <c r="A5" s="216" t="s">
        <v>42</v>
      </c>
      <c r="B5" s="217"/>
      <c r="C5" s="217"/>
      <c r="D5" s="217"/>
      <c r="E5" s="217"/>
      <c r="F5" s="217"/>
      <c r="G5" s="217"/>
      <c r="H5" s="217">
        <v>10</v>
      </c>
      <c r="I5" s="217">
        <v>4</v>
      </c>
      <c r="J5" s="217"/>
      <c r="K5" s="217"/>
      <c r="L5" s="217"/>
      <c r="M5" s="217"/>
      <c r="N5" s="217">
        <v>7</v>
      </c>
      <c r="O5" s="217">
        <v>2</v>
      </c>
      <c r="P5" s="217"/>
      <c r="Q5" s="217"/>
      <c r="R5" s="217">
        <v>25</v>
      </c>
      <c r="S5" s="217">
        <v>9</v>
      </c>
      <c r="T5" s="217">
        <v>15</v>
      </c>
      <c r="U5" s="217">
        <v>13</v>
      </c>
      <c r="V5" s="284">
        <f>SUM(B5,D5,F5,H5,J5,L5,N5,P5,R5,T5)</f>
        <v>57</v>
      </c>
      <c r="W5" s="214">
        <f>SUM(C5,E5,G5,I5,K5,M5,O5,Q5,S5,U5)</f>
        <v>28</v>
      </c>
    </row>
    <row r="6" spans="1:23" s="6" customFormat="1" ht="12.75" customHeight="1" x14ac:dyDescent="0.2">
      <c r="A6" s="33" t="s">
        <v>43</v>
      </c>
      <c r="B6" s="218">
        <v>1</v>
      </c>
      <c r="C6" s="218"/>
      <c r="D6" s="218">
        <v>9</v>
      </c>
      <c r="E6" s="218">
        <v>3</v>
      </c>
      <c r="F6" s="218">
        <v>111</v>
      </c>
      <c r="G6" s="218">
        <v>43</v>
      </c>
      <c r="H6" s="218">
        <v>25</v>
      </c>
      <c r="I6" s="218">
        <v>11</v>
      </c>
      <c r="J6" s="218">
        <v>7</v>
      </c>
      <c r="K6" s="218">
        <v>6</v>
      </c>
      <c r="L6" s="218"/>
      <c r="M6" s="218"/>
      <c r="N6" s="218">
        <v>21</v>
      </c>
      <c r="O6" s="218">
        <v>5</v>
      </c>
      <c r="P6" s="218">
        <v>11</v>
      </c>
      <c r="Q6" s="218">
        <v>6</v>
      </c>
      <c r="R6" s="218">
        <v>33</v>
      </c>
      <c r="S6" s="218">
        <v>11</v>
      </c>
      <c r="T6" s="218">
        <v>89</v>
      </c>
      <c r="U6" s="218">
        <v>64</v>
      </c>
      <c r="V6" s="223">
        <f t="shared" ref="V6:W11" si="0">SUM(B6,D6,F6,H6,J6,L6,N6,P6,R6,T6)</f>
        <v>307</v>
      </c>
      <c r="W6" s="215">
        <f t="shared" si="0"/>
        <v>149</v>
      </c>
    </row>
    <row r="7" spans="1:23" s="6" customFormat="1" ht="12.75" customHeight="1" x14ac:dyDescent="0.2">
      <c r="A7" s="33" t="s">
        <v>44</v>
      </c>
      <c r="B7" s="218">
        <v>6</v>
      </c>
      <c r="C7" s="218">
        <v>2</v>
      </c>
      <c r="D7" s="218">
        <v>41</v>
      </c>
      <c r="E7" s="218">
        <v>14</v>
      </c>
      <c r="F7" s="218">
        <v>89</v>
      </c>
      <c r="G7" s="218">
        <v>46</v>
      </c>
      <c r="H7" s="218">
        <v>7</v>
      </c>
      <c r="I7" s="218">
        <v>4</v>
      </c>
      <c r="J7" s="218">
        <v>8</v>
      </c>
      <c r="K7" s="218">
        <v>6</v>
      </c>
      <c r="L7" s="218"/>
      <c r="M7" s="218"/>
      <c r="N7" s="218">
        <v>1</v>
      </c>
      <c r="O7" s="218">
        <v>1</v>
      </c>
      <c r="P7" s="218">
        <v>18</v>
      </c>
      <c r="Q7" s="218">
        <v>7</v>
      </c>
      <c r="R7" s="218">
        <v>16</v>
      </c>
      <c r="S7" s="218">
        <v>8</v>
      </c>
      <c r="T7" s="218">
        <v>103</v>
      </c>
      <c r="U7" s="218">
        <v>75</v>
      </c>
      <c r="V7" s="223">
        <f t="shared" si="0"/>
        <v>289</v>
      </c>
      <c r="W7" s="215">
        <f t="shared" si="0"/>
        <v>163</v>
      </c>
    </row>
    <row r="8" spans="1:23" s="6" customFormat="1" ht="12.75" customHeight="1" x14ac:dyDescent="0.2">
      <c r="A8" s="33" t="s">
        <v>45</v>
      </c>
      <c r="B8" s="218">
        <v>10</v>
      </c>
      <c r="C8" s="218">
        <v>4</v>
      </c>
      <c r="D8" s="218">
        <v>26</v>
      </c>
      <c r="E8" s="218">
        <v>14</v>
      </c>
      <c r="F8" s="218">
        <v>36</v>
      </c>
      <c r="G8" s="218">
        <v>20</v>
      </c>
      <c r="H8" s="218"/>
      <c r="I8" s="218"/>
      <c r="J8" s="218">
        <v>5</v>
      </c>
      <c r="K8" s="218">
        <v>3</v>
      </c>
      <c r="L8" s="218"/>
      <c r="M8" s="218"/>
      <c r="N8" s="218"/>
      <c r="O8" s="218"/>
      <c r="P8" s="218">
        <v>2</v>
      </c>
      <c r="Q8" s="218">
        <v>1</v>
      </c>
      <c r="R8" s="218">
        <v>8</v>
      </c>
      <c r="S8" s="218">
        <v>7</v>
      </c>
      <c r="T8" s="218">
        <v>98</v>
      </c>
      <c r="U8" s="218">
        <v>82</v>
      </c>
      <c r="V8" s="223">
        <f t="shared" si="0"/>
        <v>185</v>
      </c>
      <c r="W8" s="215">
        <f t="shared" si="0"/>
        <v>131</v>
      </c>
    </row>
    <row r="9" spans="1:23" s="6" customFormat="1" x14ac:dyDescent="0.2">
      <c r="A9" s="33" t="s">
        <v>46</v>
      </c>
      <c r="B9" s="218">
        <v>9</v>
      </c>
      <c r="C9" s="218">
        <v>1</v>
      </c>
      <c r="D9" s="218">
        <v>28</v>
      </c>
      <c r="E9" s="218">
        <v>7</v>
      </c>
      <c r="F9" s="218">
        <v>23</v>
      </c>
      <c r="G9" s="218">
        <v>7</v>
      </c>
      <c r="H9" s="218"/>
      <c r="I9" s="218"/>
      <c r="J9" s="218">
        <v>3</v>
      </c>
      <c r="K9" s="218">
        <v>1</v>
      </c>
      <c r="L9" s="218"/>
      <c r="M9" s="218"/>
      <c r="N9" s="218">
        <v>1</v>
      </c>
      <c r="O9" s="218">
        <v>1</v>
      </c>
      <c r="P9" s="218">
        <v>3</v>
      </c>
      <c r="Q9" s="218"/>
      <c r="R9" s="218">
        <v>6</v>
      </c>
      <c r="S9" s="218">
        <v>1</v>
      </c>
      <c r="T9" s="218">
        <v>32</v>
      </c>
      <c r="U9" s="218">
        <v>20</v>
      </c>
      <c r="V9" s="223">
        <f t="shared" si="0"/>
        <v>105</v>
      </c>
      <c r="W9" s="215">
        <f t="shared" si="0"/>
        <v>38</v>
      </c>
    </row>
    <row r="10" spans="1:23" s="6" customFormat="1" x14ac:dyDescent="0.2">
      <c r="A10" s="33" t="s">
        <v>47</v>
      </c>
      <c r="B10" s="218">
        <v>16</v>
      </c>
      <c r="C10" s="218"/>
      <c r="D10" s="218">
        <v>8</v>
      </c>
      <c r="E10" s="218"/>
      <c r="F10" s="218">
        <v>8</v>
      </c>
      <c r="G10" s="218">
        <v>1</v>
      </c>
      <c r="H10" s="218"/>
      <c r="I10" s="218"/>
      <c r="J10" s="218"/>
      <c r="K10" s="218"/>
      <c r="L10" s="218"/>
      <c r="M10" s="218"/>
      <c r="N10" s="218"/>
      <c r="O10" s="218"/>
      <c r="P10" s="218">
        <v>3</v>
      </c>
      <c r="Q10" s="218"/>
      <c r="R10" s="218">
        <v>4</v>
      </c>
      <c r="S10" s="218"/>
      <c r="T10" s="218">
        <v>2</v>
      </c>
      <c r="U10" s="218"/>
      <c r="V10" s="223">
        <f t="shared" si="0"/>
        <v>41</v>
      </c>
      <c r="W10" s="215">
        <f t="shared" si="0"/>
        <v>1</v>
      </c>
    </row>
    <row r="11" spans="1:23" ht="13.5" thickBot="1" x14ac:dyDescent="0.25">
      <c r="A11" s="27" t="s">
        <v>4</v>
      </c>
      <c r="B11" s="213">
        <f>SUM(B5:B10)</f>
        <v>42</v>
      </c>
      <c r="C11" s="213">
        <f t="shared" ref="C11:O11" si="1">SUM(C5:C10)</f>
        <v>7</v>
      </c>
      <c r="D11" s="213">
        <f t="shared" si="1"/>
        <v>112</v>
      </c>
      <c r="E11" s="213">
        <f t="shared" si="1"/>
        <v>38</v>
      </c>
      <c r="F11" s="213">
        <f t="shared" si="1"/>
        <v>267</v>
      </c>
      <c r="G11" s="213">
        <f t="shared" si="1"/>
        <v>117</v>
      </c>
      <c r="H11" s="213">
        <f t="shared" si="1"/>
        <v>42</v>
      </c>
      <c r="I11" s="213">
        <f t="shared" si="1"/>
        <v>19</v>
      </c>
      <c r="J11" s="213">
        <f t="shared" si="1"/>
        <v>23</v>
      </c>
      <c r="K11" s="213">
        <f t="shared" si="1"/>
        <v>16</v>
      </c>
      <c r="L11" s="213">
        <f t="shared" si="1"/>
        <v>0</v>
      </c>
      <c r="M11" s="213">
        <f t="shared" si="1"/>
        <v>0</v>
      </c>
      <c r="N11" s="213">
        <f t="shared" si="1"/>
        <v>30</v>
      </c>
      <c r="O11" s="213">
        <f t="shared" si="1"/>
        <v>9</v>
      </c>
      <c r="P11" s="213">
        <v>37</v>
      </c>
      <c r="Q11" s="213">
        <v>14</v>
      </c>
      <c r="R11" s="213">
        <f t="shared" ref="R11:S11" si="2">SUM(R5:R10)</f>
        <v>92</v>
      </c>
      <c r="S11" s="213">
        <f t="shared" si="2"/>
        <v>36</v>
      </c>
      <c r="T11" s="213">
        <v>339</v>
      </c>
      <c r="U11" s="213">
        <v>254</v>
      </c>
      <c r="V11" s="213">
        <f t="shared" si="0"/>
        <v>984</v>
      </c>
      <c r="W11" s="329">
        <f t="shared" si="0"/>
        <v>510</v>
      </c>
    </row>
    <row r="12" spans="1:23" ht="15" customHeight="1" x14ac:dyDescent="0.2">
      <c r="A12" s="2" t="s">
        <v>585</v>
      </c>
      <c r="V12" s="1" t="s">
        <v>509</v>
      </c>
      <c r="W12" s="1" t="s">
        <v>509</v>
      </c>
    </row>
    <row r="13" spans="1:23" ht="15" customHeight="1" x14ac:dyDescent="0.2"/>
    <row r="14" spans="1:23" ht="15" customHeight="1" x14ac:dyDescent="0.2">
      <c r="A14" s="549" t="s">
        <v>509</v>
      </c>
      <c r="B14" s="549"/>
      <c r="C14" s="549"/>
      <c r="D14" s="549"/>
      <c r="E14" s="549"/>
      <c r="F14" s="549"/>
      <c r="G14" s="549"/>
      <c r="H14" s="549"/>
      <c r="I14" s="549"/>
      <c r="J14" s="549"/>
      <c r="K14" s="549"/>
      <c r="L14" s="549"/>
      <c r="M14" s="549"/>
      <c r="N14" s="549"/>
      <c r="O14" s="549"/>
      <c r="P14" s="549"/>
      <c r="Q14" s="549"/>
      <c r="R14" s="549"/>
      <c r="S14" s="549"/>
      <c r="T14" s="549"/>
      <c r="U14" s="549"/>
      <c r="V14" s="549"/>
      <c r="W14" s="549"/>
    </row>
    <row r="15" spans="1:23" ht="15" customHeight="1" x14ac:dyDescent="0.2">
      <c r="A15" s="604" t="s">
        <v>509</v>
      </c>
      <c r="B15" s="604"/>
      <c r="C15" s="604"/>
      <c r="D15" s="604"/>
      <c r="E15" s="604"/>
      <c r="F15" s="604"/>
      <c r="G15" s="604"/>
      <c r="H15" s="604"/>
      <c r="I15" s="604"/>
      <c r="J15" s="604"/>
      <c r="K15" s="604"/>
      <c r="L15" s="604"/>
      <c r="M15" s="604"/>
      <c r="N15" s="604"/>
      <c r="O15" s="604"/>
      <c r="P15" s="604"/>
      <c r="Q15" s="604"/>
      <c r="R15" s="604"/>
      <c r="S15" s="604"/>
      <c r="T15" s="604"/>
      <c r="U15" s="604"/>
      <c r="V15" s="604"/>
      <c r="W15" s="604"/>
    </row>
    <row r="16" spans="1:23" ht="45" customHeight="1" x14ac:dyDescent="0.2">
      <c r="A16" s="599" t="s">
        <v>509</v>
      </c>
      <c r="B16" s="599"/>
      <c r="C16" s="599"/>
      <c r="D16" s="599"/>
      <c r="E16" s="599"/>
      <c r="F16" s="599"/>
      <c r="G16" s="599"/>
      <c r="H16" s="599"/>
      <c r="I16" s="599"/>
      <c r="J16" s="599"/>
      <c r="K16" s="599"/>
      <c r="L16" s="599"/>
      <c r="M16" s="599"/>
      <c r="N16" s="599"/>
      <c r="O16" s="599"/>
      <c r="P16" s="599"/>
      <c r="Q16" s="599"/>
      <c r="R16" s="599"/>
      <c r="S16" s="599"/>
      <c r="T16" s="599"/>
      <c r="U16" s="599"/>
      <c r="V16" s="599"/>
      <c r="W16" s="599"/>
    </row>
    <row r="17" spans="1:23" ht="15" customHeight="1" x14ac:dyDescent="0.2">
      <c r="A17" s="599" t="s">
        <v>509</v>
      </c>
      <c r="B17" s="599"/>
      <c r="C17" s="599"/>
      <c r="D17" s="599"/>
      <c r="E17" s="599"/>
      <c r="F17" s="599"/>
      <c r="G17" s="599"/>
      <c r="H17" s="599"/>
      <c r="I17" s="599"/>
      <c r="J17" s="599"/>
      <c r="K17" s="599"/>
      <c r="L17" s="599"/>
      <c r="M17" s="599"/>
      <c r="N17" s="599"/>
      <c r="O17" s="599"/>
      <c r="P17" s="599"/>
      <c r="Q17" s="599"/>
      <c r="R17" s="599"/>
      <c r="S17" s="599"/>
      <c r="T17" s="599"/>
      <c r="U17" s="599"/>
      <c r="V17" s="599"/>
      <c r="W17" s="599"/>
    </row>
    <row r="18" spans="1:23" ht="15" customHeight="1" x14ac:dyDescent="0.2">
      <c r="A18" s="599" t="s">
        <v>509</v>
      </c>
      <c r="B18" s="599"/>
      <c r="C18" s="599"/>
      <c r="D18" s="599"/>
      <c r="E18" s="599"/>
      <c r="F18" s="599"/>
      <c r="G18" s="599"/>
      <c r="H18" s="599"/>
      <c r="I18" s="599"/>
      <c r="J18" s="599"/>
      <c r="K18" s="599"/>
      <c r="L18" s="599"/>
      <c r="M18" s="599"/>
      <c r="N18" s="599"/>
      <c r="O18" s="599"/>
      <c r="P18" s="599"/>
      <c r="Q18" s="599"/>
      <c r="R18" s="599"/>
      <c r="S18" s="599"/>
      <c r="T18" s="599"/>
      <c r="U18" s="599"/>
      <c r="V18" s="599"/>
      <c r="W18" s="599"/>
    </row>
    <row r="19" spans="1:23" x14ac:dyDescent="0.2">
      <c r="A19" s="600" t="s">
        <v>509</v>
      </c>
      <c r="B19" s="600"/>
      <c r="C19" s="600"/>
      <c r="D19" s="600"/>
      <c r="E19" s="600"/>
      <c r="F19" s="600"/>
      <c r="G19" s="600"/>
      <c r="H19" s="600"/>
      <c r="I19" s="600"/>
      <c r="J19" s="600"/>
      <c r="K19" s="600"/>
      <c r="L19" s="600"/>
      <c r="M19" s="600"/>
    </row>
    <row r="21" spans="1:23" ht="15" x14ac:dyDescent="0.25">
      <c r="A21" s="330"/>
      <c r="B21" s="58"/>
      <c r="C21" s="58"/>
      <c r="D21" s="58"/>
    </row>
    <row r="22" spans="1:23" ht="15" x14ac:dyDescent="0.25">
      <c r="A22" s="330"/>
      <c r="B22" s="58"/>
      <c r="C22" s="58"/>
      <c r="D22" s="58"/>
    </row>
    <row r="23" spans="1:23" ht="15" x14ac:dyDescent="0.25">
      <c r="A23" s="330"/>
      <c r="B23" s="58"/>
      <c r="C23" s="58"/>
      <c r="D23" s="58"/>
    </row>
  </sheetData>
  <mergeCells count="22">
    <mergeCell ref="F3:G3"/>
    <mergeCell ref="A1:W1"/>
    <mergeCell ref="N2:S2"/>
    <mergeCell ref="T2:U3"/>
    <mergeCell ref="V2:V4"/>
    <mergeCell ref="W2:W4"/>
    <mergeCell ref="A18:W18"/>
    <mergeCell ref="A19:M19"/>
    <mergeCell ref="H3:I3"/>
    <mergeCell ref="J3:K3"/>
    <mergeCell ref="L3:M3"/>
    <mergeCell ref="N3:O3"/>
    <mergeCell ref="P3:Q3"/>
    <mergeCell ref="R3:S3"/>
    <mergeCell ref="A2:A4"/>
    <mergeCell ref="A14:W14"/>
    <mergeCell ref="A15:W15"/>
    <mergeCell ref="A16:W16"/>
    <mergeCell ref="A17:W17"/>
    <mergeCell ref="B2:M2"/>
    <mergeCell ref="B3:C3"/>
    <mergeCell ref="D3:E3"/>
  </mergeCells>
  <pageMargins left="0.25" right="0.25" top="0.75" bottom="0.75" header="0.3" footer="0.3"/>
  <pageSetup paperSize="9"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pageSetUpPr fitToPage="1"/>
  </sheetPr>
  <dimension ref="A1:R84"/>
  <sheetViews>
    <sheetView tabSelected="1" zoomScaleNormal="100" workbookViewId="0">
      <selection activeCell="D19" sqref="D19"/>
    </sheetView>
  </sheetViews>
  <sheetFormatPr defaultRowHeight="12.75" x14ac:dyDescent="0.2"/>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18" ht="42" customHeight="1" x14ac:dyDescent="0.25">
      <c r="A1" s="554" t="s">
        <v>447</v>
      </c>
      <c r="B1" s="625"/>
      <c r="C1" s="625"/>
      <c r="D1" s="625"/>
      <c r="E1" s="625"/>
      <c r="F1" s="625"/>
      <c r="G1" s="625"/>
      <c r="H1" s="625"/>
      <c r="I1" s="625"/>
      <c r="J1" s="625"/>
      <c r="K1" s="625"/>
      <c r="L1" s="625"/>
      <c r="M1" s="626"/>
      <c r="O1" s="96"/>
    </row>
    <row r="2" spans="1:18" s="5" customFormat="1" ht="30" customHeight="1" x14ac:dyDescent="0.2">
      <c r="A2" s="16" t="s">
        <v>508</v>
      </c>
      <c r="B2" s="527" t="s">
        <v>35</v>
      </c>
      <c r="C2" s="627"/>
      <c r="D2" s="627"/>
      <c r="E2" s="627"/>
      <c r="F2" s="627"/>
      <c r="G2" s="627"/>
      <c r="H2" s="627"/>
      <c r="I2" s="628"/>
      <c r="J2" s="620" t="s">
        <v>608</v>
      </c>
      <c r="K2" s="620"/>
      <c r="L2" s="128" t="s">
        <v>4</v>
      </c>
      <c r="M2" s="222" t="s">
        <v>127</v>
      </c>
      <c r="N2" s="144"/>
      <c r="O2" s="71"/>
      <c r="Q2" s="71"/>
      <c r="R2" s="71"/>
    </row>
    <row r="3" spans="1:18" s="5" customFormat="1" ht="18" customHeight="1" x14ac:dyDescent="0.2">
      <c r="A3" s="106" t="s">
        <v>519</v>
      </c>
      <c r="B3" s="623"/>
      <c r="C3" s="623"/>
      <c r="D3" s="623"/>
      <c r="E3" s="623"/>
      <c r="F3" s="623"/>
      <c r="G3" s="623"/>
      <c r="H3" s="623"/>
      <c r="I3" s="623"/>
      <c r="J3" s="623"/>
      <c r="K3" s="623"/>
      <c r="L3" s="623"/>
      <c r="M3" s="221"/>
    </row>
    <row r="4" spans="1:18" s="5" customFormat="1" ht="18" customHeight="1" x14ac:dyDescent="0.2">
      <c r="A4" s="220"/>
      <c r="B4" s="624" t="s">
        <v>50</v>
      </c>
      <c r="C4" s="624"/>
      <c r="D4" s="624" t="s">
        <v>51</v>
      </c>
      <c r="E4" s="624"/>
      <c r="F4" s="624" t="s">
        <v>53</v>
      </c>
      <c r="G4" s="624"/>
      <c r="H4" s="624" t="s">
        <v>52</v>
      </c>
      <c r="I4" s="624"/>
      <c r="J4" s="534" t="s">
        <v>4</v>
      </c>
      <c r="K4" s="534" t="s">
        <v>41</v>
      </c>
      <c r="L4" s="620"/>
      <c r="M4" s="621"/>
    </row>
    <row r="5" spans="1:18" s="5" customFormat="1" ht="15" customHeight="1" x14ac:dyDescent="0.2">
      <c r="A5" s="16" t="s">
        <v>48</v>
      </c>
      <c r="B5" s="376" t="s">
        <v>4</v>
      </c>
      <c r="C5" s="376" t="s">
        <v>41</v>
      </c>
      <c r="D5" s="376" t="s">
        <v>4</v>
      </c>
      <c r="E5" s="376" t="s">
        <v>41</v>
      </c>
      <c r="F5" s="376" t="s">
        <v>4</v>
      </c>
      <c r="G5" s="376" t="s">
        <v>41</v>
      </c>
      <c r="H5" s="376" t="s">
        <v>4</v>
      </c>
      <c r="I5" s="376" t="s">
        <v>41</v>
      </c>
      <c r="J5" s="534"/>
      <c r="K5" s="534"/>
      <c r="L5" s="620"/>
      <c r="M5" s="622"/>
    </row>
    <row r="6" spans="1:18" s="6" customFormat="1" ht="12.75" customHeight="1" x14ac:dyDescent="0.2">
      <c r="A6" s="75" t="s">
        <v>49</v>
      </c>
      <c r="B6" s="218">
        <v>1</v>
      </c>
      <c r="C6" s="218">
        <v>1</v>
      </c>
      <c r="D6" s="218"/>
      <c r="E6" s="218"/>
      <c r="F6" s="218">
        <v>5</v>
      </c>
      <c r="G6" s="218">
        <v>2</v>
      </c>
      <c r="H6" s="218"/>
      <c r="I6" s="218"/>
      <c r="J6" s="218">
        <v>3</v>
      </c>
      <c r="K6" s="218">
        <v>2</v>
      </c>
      <c r="L6" s="223">
        <f t="shared" ref="L6:M11" si="0">SUM(B6,D6,F6,H6,J6)</f>
        <v>9</v>
      </c>
      <c r="M6" s="215">
        <f t="shared" si="0"/>
        <v>5</v>
      </c>
    </row>
    <row r="7" spans="1:18" s="6" customFormat="1" ht="12.75" customHeight="1" x14ac:dyDescent="0.2">
      <c r="A7" s="75" t="s">
        <v>109</v>
      </c>
      <c r="B7" s="218">
        <v>1</v>
      </c>
      <c r="C7" s="218"/>
      <c r="D7" s="218">
        <v>1</v>
      </c>
      <c r="E7" s="218"/>
      <c r="F7" s="218">
        <v>5</v>
      </c>
      <c r="G7" s="218">
        <v>2</v>
      </c>
      <c r="H7" s="218"/>
      <c r="I7" s="218"/>
      <c r="J7" s="218">
        <v>2</v>
      </c>
      <c r="K7" s="218"/>
      <c r="L7" s="223">
        <f t="shared" si="0"/>
        <v>9</v>
      </c>
      <c r="M7" s="215">
        <f t="shared" si="0"/>
        <v>2</v>
      </c>
    </row>
    <row r="8" spans="1:18" s="6" customFormat="1" ht="12.75" customHeight="1" x14ac:dyDescent="0.2">
      <c r="A8" s="75" t="s">
        <v>110</v>
      </c>
      <c r="B8" s="218">
        <v>1</v>
      </c>
      <c r="C8" s="218"/>
      <c r="D8" s="218">
        <v>1</v>
      </c>
      <c r="E8" s="218"/>
      <c r="F8" s="218">
        <v>1</v>
      </c>
      <c r="G8" s="218">
        <v>1</v>
      </c>
      <c r="H8" s="218"/>
      <c r="I8" s="218"/>
      <c r="J8" s="218">
        <v>1</v>
      </c>
      <c r="K8" s="218"/>
      <c r="L8" s="223">
        <f t="shared" si="0"/>
        <v>4</v>
      </c>
      <c r="M8" s="215">
        <f t="shared" si="0"/>
        <v>1</v>
      </c>
    </row>
    <row r="9" spans="1:18" s="6" customFormat="1" ht="12.75" customHeight="1" x14ac:dyDescent="0.2">
      <c r="A9" s="75" t="s">
        <v>445</v>
      </c>
      <c r="B9" s="218">
        <v>10</v>
      </c>
      <c r="C9" s="218">
        <v>1</v>
      </c>
      <c r="D9" s="218">
        <v>34</v>
      </c>
      <c r="E9" s="218">
        <v>14</v>
      </c>
      <c r="F9" s="218">
        <v>56</v>
      </c>
      <c r="G9" s="218">
        <v>28</v>
      </c>
      <c r="H9" s="218">
        <v>4</v>
      </c>
      <c r="I9" s="218">
        <v>1</v>
      </c>
      <c r="J9" s="218">
        <v>17</v>
      </c>
      <c r="K9" s="218">
        <v>12</v>
      </c>
      <c r="L9" s="223">
        <f t="shared" si="0"/>
        <v>121</v>
      </c>
      <c r="M9" s="215">
        <f t="shared" si="0"/>
        <v>56</v>
      </c>
    </row>
    <row r="10" spans="1:18" s="6" customFormat="1" ht="12.75" customHeight="1" x14ac:dyDescent="0.2">
      <c r="A10" s="285" t="s">
        <v>446</v>
      </c>
      <c r="B10" s="218"/>
      <c r="C10" s="218"/>
      <c r="D10" s="218">
        <v>1</v>
      </c>
      <c r="E10" s="218"/>
      <c r="F10" s="218"/>
      <c r="G10" s="218"/>
      <c r="H10" s="218"/>
      <c r="I10" s="218"/>
      <c r="J10" s="218"/>
      <c r="K10" s="218"/>
      <c r="L10" s="223">
        <f t="shared" si="0"/>
        <v>1</v>
      </c>
      <c r="M10" s="215">
        <f t="shared" si="0"/>
        <v>0</v>
      </c>
    </row>
    <row r="11" spans="1:18" s="6" customFormat="1" x14ac:dyDescent="0.2">
      <c r="A11" s="30" t="s">
        <v>4</v>
      </c>
      <c r="B11" s="223">
        <f>SUM(B6:B10)</f>
        <v>13</v>
      </c>
      <c r="C11" s="223">
        <f t="shared" ref="C11:K11" si="1">SUM(C6:C10)</f>
        <v>2</v>
      </c>
      <c r="D11" s="223">
        <f t="shared" si="1"/>
        <v>37</v>
      </c>
      <c r="E11" s="223">
        <f t="shared" si="1"/>
        <v>14</v>
      </c>
      <c r="F11" s="223">
        <f t="shared" si="1"/>
        <v>67</v>
      </c>
      <c r="G11" s="223">
        <f t="shared" si="1"/>
        <v>33</v>
      </c>
      <c r="H11" s="223">
        <f t="shared" si="1"/>
        <v>4</v>
      </c>
      <c r="I11" s="223">
        <f t="shared" si="1"/>
        <v>1</v>
      </c>
      <c r="J11" s="223">
        <f>SUM(J6:J10)</f>
        <v>23</v>
      </c>
      <c r="K11" s="223">
        <f t="shared" si="1"/>
        <v>14</v>
      </c>
      <c r="L11" s="223">
        <f>SUM(B11,D11,F11,H11,J11)</f>
        <v>144</v>
      </c>
      <c r="M11" s="215">
        <f t="shared" si="0"/>
        <v>64</v>
      </c>
    </row>
    <row r="12" spans="1:18" s="6" customFormat="1" ht="25.5" x14ac:dyDescent="0.2">
      <c r="A12" s="106" t="s">
        <v>520</v>
      </c>
      <c r="B12" s="623"/>
      <c r="C12" s="623"/>
      <c r="D12" s="623"/>
      <c r="E12" s="623"/>
      <c r="F12" s="623"/>
      <c r="G12" s="623"/>
      <c r="H12" s="623"/>
      <c r="I12" s="623"/>
      <c r="J12" s="623"/>
      <c r="K12" s="623"/>
      <c r="L12" s="623"/>
      <c r="M12" s="221"/>
    </row>
    <row r="13" spans="1:18" s="6" customFormat="1" x14ac:dyDescent="0.2">
      <c r="A13" s="219"/>
      <c r="B13" s="620" t="s">
        <v>50</v>
      </c>
      <c r="C13" s="620"/>
      <c r="D13" s="620" t="s">
        <v>51</v>
      </c>
      <c r="E13" s="620"/>
      <c r="F13" s="620" t="s">
        <v>53</v>
      </c>
      <c r="G13" s="620"/>
      <c r="H13" s="620" t="s">
        <v>52</v>
      </c>
      <c r="I13" s="620"/>
      <c r="J13" s="620" t="s">
        <v>4</v>
      </c>
      <c r="K13" s="620" t="s">
        <v>41</v>
      </c>
      <c r="L13" s="620"/>
      <c r="M13" s="621"/>
    </row>
    <row r="14" spans="1:18" s="6" customFormat="1" ht="25.5" x14ac:dyDescent="0.2">
      <c r="A14" s="75" t="s">
        <v>48</v>
      </c>
      <c r="B14" s="377" t="s">
        <v>4</v>
      </c>
      <c r="C14" s="377" t="s">
        <v>41</v>
      </c>
      <c r="D14" s="377" t="s">
        <v>4</v>
      </c>
      <c r="E14" s="377" t="s">
        <v>41</v>
      </c>
      <c r="F14" s="377" t="s">
        <v>4</v>
      </c>
      <c r="G14" s="377" t="s">
        <v>41</v>
      </c>
      <c r="H14" s="377" t="s">
        <v>4</v>
      </c>
      <c r="I14" s="377" t="s">
        <v>41</v>
      </c>
      <c r="J14" s="620"/>
      <c r="K14" s="620"/>
      <c r="L14" s="620"/>
      <c r="M14" s="622"/>
    </row>
    <row r="15" spans="1:18" s="6" customFormat="1" x14ac:dyDescent="0.2">
      <c r="A15" s="75" t="s">
        <v>49</v>
      </c>
      <c r="B15" s="129"/>
      <c r="C15" s="129"/>
      <c r="D15" s="129">
        <v>1</v>
      </c>
      <c r="E15" s="129"/>
      <c r="F15" s="129">
        <v>1</v>
      </c>
      <c r="G15" s="129">
        <v>1</v>
      </c>
      <c r="H15" s="129"/>
      <c r="I15" s="129"/>
      <c r="J15" s="129">
        <v>3</v>
      </c>
      <c r="K15" s="129">
        <v>1</v>
      </c>
      <c r="L15" s="223">
        <f t="shared" ref="L15:M20" si="2">SUM(B15,D15,F15,H15,J15)</f>
        <v>5</v>
      </c>
      <c r="M15" s="215">
        <f t="shared" si="2"/>
        <v>2</v>
      </c>
    </row>
    <row r="16" spans="1:18" s="6" customFormat="1" x14ac:dyDescent="0.2">
      <c r="A16" s="75" t="s">
        <v>109</v>
      </c>
      <c r="B16" s="129">
        <v>1</v>
      </c>
      <c r="C16" s="129"/>
      <c r="D16" s="129">
        <v>5</v>
      </c>
      <c r="E16" s="129">
        <v>1</v>
      </c>
      <c r="F16" s="129">
        <v>2</v>
      </c>
      <c r="G16" s="129">
        <v>2</v>
      </c>
      <c r="H16" s="129">
        <v>1</v>
      </c>
      <c r="I16" s="129">
        <v>1</v>
      </c>
      <c r="J16" s="129">
        <v>1</v>
      </c>
      <c r="K16" s="129"/>
      <c r="L16" s="223">
        <f t="shared" si="2"/>
        <v>10</v>
      </c>
      <c r="M16" s="215">
        <f t="shared" si="2"/>
        <v>4</v>
      </c>
    </row>
    <row r="17" spans="1:13" s="6" customFormat="1" x14ac:dyDescent="0.2">
      <c r="A17" s="75" t="s">
        <v>110</v>
      </c>
      <c r="B17" s="129">
        <v>1</v>
      </c>
      <c r="C17" s="129"/>
      <c r="D17" s="129"/>
      <c r="E17" s="129"/>
      <c r="F17" s="129">
        <v>4</v>
      </c>
      <c r="G17" s="129">
        <v>2</v>
      </c>
      <c r="H17" s="129"/>
      <c r="I17" s="129"/>
      <c r="J17" s="129"/>
      <c r="K17" s="129"/>
      <c r="L17" s="223">
        <f t="shared" si="2"/>
        <v>5</v>
      </c>
      <c r="M17" s="215">
        <f t="shared" si="2"/>
        <v>2</v>
      </c>
    </row>
    <row r="18" spans="1:13" s="6" customFormat="1" x14ac:dyDescent="0.2">
      <c r="A18" s="75" t="s">
        <v>445</v>
      </c>
      <c r="B18" s="129">
        <v>3</v>
      </c>
      <c r="C18" s="129">
        <v>2</v>
      </c>
      <c r="D18" s="129">
        <v>13</v>
      </c>
      <c r="E18" s="129">
        <v>5</v>
      </c>
      <c r="F18" s="129">
        <v>40</v>
      </c>
      <c r="G18" s="129">
        <v>17</v>
      </c>
      <c r="H18" s="129">
        <v>7</v>
      </c>
      <c r="I18" s="129">
        <v>4</v>
      </c>
      <c r="J18" s="129">
        <v>4</v>
      </c>
      <c r="K18" s="129">
        <v>1</v>
      </c>
      <c r="L18" s="223">
        <f t="shared" si="2"/>
        <v>67</v>
      </c>
      <c r="M18" s="215">
        <f t="shared" si="2"/>
        <v>29</v>
      </c>
    </row>
    <row r="19" spans="1:13" s="6" customFormat="1" x14ac:dyDescent="0.2">
      <c r="A19" s="285" t="s">
        <v>446</v>
      </c>
      <c r="B19" s="129"/>
      <c r="C19" s="129"/>
      <c r="D19" s="129">
        <v>1</v>
      </c>
      <c r="E19" s="129">
        <v>1</v>
      </c>
      <c r="F19" s="129">
        <v>1</v>
      </c>
      <c r="G19" s="129">
        <v>1</v>
      </c>
      <c r="H19" s="129"/>
      <c r="I19" s="129"/>
      <c r="J19" s="129"/>
      <c r="K19" s="129"/>
      <c r="L19" s="223">
        <f t="shared" si="2"/>
        <v>2</v>
      </c>
      <c r="M19" s="215">
        <f t="shared" si="2"/>
        <v>2</v>
      </c>
    </row>
    <row r="20" spans="1:13" s="6" customFormat="1" x14ac:dyDescent="0.2">
      <c r="A20" s="30" t="s">
        <v>4</v>
      </c>
      <c r="B20" s="223">
        <f t="shared" ref="B20:K20" si="3">SUM(B15:B19)</f>
        <v>5</v>
      </c>
      <c r="C20" s="223">
        <f t="shared" si="3"/>
        <v>2</v>
      </c>
      <c r="D20" s="223">
        <f t="shared" si="3"/>
        <v>20</v>
      </c>
      <c r="E20" s="223">
        <f t="shared" si="3"/>
        <v>7</v>
      </c>
      <c r="F20" s="223">
        <f t="shared" si="3"/>
        <v>48</v>
      </c>
      <c r="G20" s="223">
        <f t="shared" si="3"/>
        <v>23</v>
      </c>
      <c r="H20" s="223">
        <f t="shared" si="3"/>
        <v>8</v>
      </c>
      <c r="I20" s="223">
        <f t="shared" si="3"/>
        <v>5</v>
      </c>
      <c r="J20" s="223">
        <f>SUM(J15:J19)</f>
        <v>8</v>
      </c>
      <c r="K20" s="223">
        <f t="shared" si="3"/>
        <v>2</v>
      </c>
      <c r="L20" s="223">
        <f t="shared" si="2"/>
        <v>89</v>
      </c>
      <c r="M20" s="215">
        <f t="shared" si="2"/>
        <v>39</v>
      </c>
    </row>
    <row r="21" spans="1:13" s="6" customFormat="1" ht="28.5" customHeight="1" x14ac:dyDescent="0.2">
      <c r="A21" s="106" t="s">
        <v>527</v>
      </c>
      <c r="B21" s="623"/>
      <c r="C21" s="623"/>
      <c r="D21" s="623"/>
      <c r="E21" s="623"/>
      <c r="F21" s="623"/>
      <c r="G21" s="623"/>
      <c r="H21" s="623"/>
      <c r="I21" s="623"/>
      <c r="J21" s="623"/>
      <c r="K21" s="623"/>
      <c r="L21" s="623"/>
      <c r="M21" s="221"/>
    </row>
    <row r="22" spans="1:13" s="6" customFormat="1" x14ac:dyDescent="0.2">
      <c r="A22" s="219"/>
      <c r="B22" s="620" t="s">
        <v>50</v>
      </c>
      <c r="C22" s="620"/>
      <c r="D22" s="620" t="s">
        <v>51</v>
      </c>
      <c r="E22" s="620"/>
      <c r="F22" s="620" t="s">
        <v>53</v>
      </c>
      <c r="G22" s="620"/>
      <c r="H22" s="620" t="s">
        <v>52</v>
      </c>
      <c r="I22" s="620"/>
      <c r="J22" s="620" t="s">
        <v>4</v>
      </c>
      <c r="K22" s="620" t="s">
        <v>41</v>
      </c>
      <c r="L22" s="620"/>
      <c r="M22" s="621"/>
    </row>
    <row r="23" spans="1:13" s="6" customFormat="1" ht="25.5" x14ac:dyDescent="0.2">
      <c r="A23" s="75" t="s">
        <v>48</v>
      </c>
      <c r="B23" s="377" t="s">
        <v>4</v>
      </c>
      <c r="C23" s="377" t="s">
        <v>41</v>
      </c>
      <c r="D23" s="377" t="s">
        <v>4</v>
      </c>
      <c r="E23" s="377" t="s">
        <v>41</v>
      </c>
      <c r="F23" s="377" t="s">
        <v>4</v>
      </c>
      <c r="G23" s="377" t="s">
        <v>41</v>
      </c>
      <c r="H23" s="377" t="s">
        <v>4</v>
      </c>
      <c r="I23" s="377" t="s">
        <v>41</v>
      </c>
      <c r="J23" s="620"/>
      <c r="K23" s="620"/>
      <c r="L23" s="620"/>
      <c r="M23" s="622"/>
    </row>
    <row r="24" spans="1:13" s="6" customFormat="1" x14ac:dyDescent="0.2">
      <c r="A24" s="75" t="s">
        <v>49</v>
      </c>
      <c r="B24" s="129"/>
      <c r="C24" s="129"/>
      <c r="D24" s="129"/>
      <c r="E24" s="129"/>
      <c r="F24" s="129"/>
      <c r="G24" s="129"/>
      <c r="H24" s="129"/>
      <c r="I24" s="129"/>
      <c r="J24" s="129"/>
      <c r="K24" s="129"/>
      <c r="L24" s="223">
        <f t="shared" ref="L24:M29" si="4">SUM(B24,D24,F24,H24,J24)</f>
        <v>0</v>
      </c>
      <c r="M24" s="215">
        <f t="shared" si="4"/>
        <v>0</v>
      </c>
    </row>
    <row r="25" spans="1:13" s="6" customFormat="1" x14ac:dyDescent="0.2">
      <c r="A25" s="75" t="s">
        <v>109</v>
      </c>
      <c r="B25" s="129">
        <v>2</v>
      </c>
      <c r="C25" s="129"/>
      <c r="D25" s="129">
        <v>6</v>
      </c>
      <c r="E25" s="129">
        <v>1</v>
      </c>
      <c r="F25" s="129"/>
      <c r="G25" s="129"/>
      <c r="H25" s="129">
        <v>1</v>
      </c>
      <c r="I25" s="129"/>
      <c r="J25" s="129">
        <v>1</v>
      </c>
      <c r="K25" s="129"/>
      <c r="L25" s="223">
        <f t="shared" si="4"/>
        <v>10</v>
      </c>
      <c r="M25" s="215">
        <f t="shared" si="4"/>
        <v>1</v>
      </c>
    </row>
    <row r="26" spans="1:13" s="6" customFormat="1" x14ac:dyDescent="0.2">
      <c r="A26" s="75" t="s">
        <v>110</v>
      </c>
      <c r="B26" s="129"/>
      <c r="C26" s="129"/>
      <c r="D26" s="129"/>
      <c r="E26" s="129"/>
      <c r="F26" s="129"/>
      <c r="G26" s="129"/>
      <c r="H26" s="129">
        <v>1</v>
      </c>
      <c r="I26" s="129"/>
      <c r="J26" s="129"/>
      <c r="K26" s="129"/>
      <c r="L26" s="223">
        <f t="shared" si="4"/>
        <v>1</v>
      </c>
      <c r="M26" s="215">
        <f t="shared" si="4"/>
        <v>0</v>
      </c>
    </row>
    <row r="27" spans="1:13" s="6" customFormat="1" x14ac:dyDescent="0.2">
      <c r="A27" s="75" t="s">
        <v>445</v>
      </c>
      <c r="B27" s="129">
        <v>3</v>
      </c>
      <c r="C27" s="129"/>
      <c r="D27" s="129">
        <v>12</v>
      </c>
      <c r="E27" s="129">
        <v>2</v>
      </c>
      <c r="F27" s="129">
        <v>19</v>
      </c>
      <c r="G27" s="129">
        <v>8</v>
      </c>
      <c r="H27" s="129">
        <v>18</v>
      </c>
      <c r="I27" s="129">
        <v>8</v>
      </c>
      <c r="J27" s="129">
        <v>4</v>
      </c>
      <c r="K27" s="129"/>
      <c r="L27" s="223">
        <f t="shared" si="4"/>
        <v>56</v>
      </c>
      <c r="M27" s="215">
        <f t="shared" si="4"/>
        <v>18</v>
      </c>
    </row>
    <row r="28" spans="1:13" s="6" customFormat="1" x14ac:dyDescent="0.2">
      <c r="A28" s="285" t="s">
        <v>446</v>
      </c>
      <c r="B28" s="129"/>
      <c r="C28" s="129"/>
      <c r="D28" s="129">
        <v>1</v>
      </c>
      <c r="E28" s="129">
        <v>1</v>
      </c>
      <c r="F28" s="129"/>
      <c r="G28" s="129"/>
      <c r="H28" s="129">
        <v>1</v>
      </c>
      <c r="I28" s="129"/>
      <c r="J28" s="129"/>
      <c r="K28" s="129"/>
      <c r="L28" s="223">
        <f t="shared" si="4"/>
        <v>2</v>
      </c>
      <c r="M28" s="215">
        <f t="shared" si="4"/>
        <v>1</v>
      </c>
    </row>
    <row r="29" spans="1:13" s="6" customFormat="1" x14ac:dyDescent="0.2">
      <c r="A29" s="30" t="s">
        <v>4</v>
      </c>
      <c r="B29" s="223">
        <f t="shared" ref="B29:K29" si="5">SUM(B24:B28)</f>
        <v>5</v>
      </c>
      <c r="C29" s="223">
        <f t="shared" si="5"/>
        <v>0</v>
      </c>
      <c r="D29" s="223">
        <f t="shared" si="5"/>
        <v>19</v>
      </c>
      <c r="E29" s="223">
        <f t="shared" si="5"/>
        <v>4</v>
      </c>
      <c r="F29" s="223">
        <f t="shared" si="5"/>
        <v>19</v>
      </c>
      <c r="G29" s="223">
        <f t="shared" si="5"/>
        <v>8</v>
      </c>
      <c r="H29" s="223">
        <f t="shared" si="5"/>
        <v>21</v>
      </c>
      <c r="I29" s="223">
        <f t="shared" si="5"/>
        <v>8</v>
      </c>
      <c r="J29" s="223">
        <f>SUM(J24:J28)</f>
        <v>5</v>
      </c>
      <c r="K29" s="223">
        <f t="shared" si="5"/>
        <v>0</v>
      </c>
      <c r="L29" s="223">
        <f t="shared" si="4"/>
        <v>69</v>
      </c>
      <c r="M29" s="215">
        <f t="shared" si="4"/>
        <v>20</v>
      </c>
    </row>
    <row r="30" spans="1:13" s="6" customFormat="1" ht="25.5" x14ac:dyDescent="0.2">
      <c r="A30" s="106" t="s">
        <v>521</v>
      </c>
      <c r="B30" s="623"/>
      <c r="C30" s="623"/>
      <c r="D30" s="623"/>
      <c r="E30" s="623"/>
      <c r="F30" s="623"/>
      <c r="G30" s="623"/>
      <c r="H30" s="623"/>
      <c r="I30" s="623"/>
      <c r="J30" s="623"/>
      <c r="K30" s="623"/>
      <c r="L30" s="623"/>
      <c r="M30" s="221"/>
    </row>
    <row r="31" spans="1:13" s="6" customFormat="1" x14ac:dyDescent="0.2">
      <c r="A31" s="220"/>
      <c r="B31" s="624" t="s">
        <v>50</v>
      </c>
      <c r="C31" s="624"/>
      <c r="D31" s="624" t="s">
        <v>51</v>
      </c>
      <c r="E31" s="624"/>
      <c r="F31" s="624" t="s">
        <v>53</v>
      </c>
      <c r="G31" s="624"/>
      <c r="H31" s="624" t="s">
        <v>52</v>
      </c>
      <c r="I31" s="624"/>
      <c r="J31" s="534" t="s">
        <v>4</v>
      </c>
      <c r="K31" s="534" t="s">
        <v>41</v>
      </c>
      <c r="L31" s="620"/>
      <c r="M31" s="621"/>
    </row>
    <row r="32" spans="1:13" s="6" customFormat="1" ht="25.5" x14ac:dyDescent="0.2">
      <c r="A32" s="16" t="s">
        <v>48</v>
      </c>
      <c r="B32" s="376" t="s">
        <v>4</v>
      </c>
      <c r="C32" s="376" t="s">
        <v>41</v>
      </c>
      <c r="D32" s="376" t="s">
        <v>4</v>
      </c>
      <c r="E32" s="376" t="s">
        <v>41</v>
      </c>
      <c r="F32" s="376" t="s">
        <v>4</v>
      </c>
      <c r="G32" s="376" t="s">
        <v>41</v>
      </c>
      <c r="H32" s="376" t="s">
        <v>4</v>
      </c>
      <c r="I32" s="376" t="s">
        <v>41</v>
      </c>
      <c r="J32" s="534"/>
      <c r="K32" s="534"/>
      <c r="L32" s="620"/>
      <c r="M32" s="622"/>
    </row>
    <row r="33" spans="1:13" s="6" customFormat="1" x14ac:dyDescent="0.2">
      <c r="A33" s="75" t="s">
        <v>49</v>
      </c>
      <c r="B33" s="218"/>
      <c r="C33" s="218"/>
      <c r="D33" s="218"/>
      <c r="E33" s="218"/>
      <c r="F33" s="218"/>
      <c r="G33" s="218"/>
      <c r="H33" s="218"/>
      <c r="I33" s="218"/>
      <c r="J33" s="218">
        <v>7</v>
      </c>
      <c r="K33" s="218">
        <v>1</v>
      </c>
      <c r="L33" s="223">
        <f t="shared" ref="L33:M38" si="6">SUM(B33,D33,F33,H33,J33)</f>
        <v>7</v>
      </c>
      <c r="M33" s="215">
        <f t="shared" si="6"/>
        <v>1</v>
      </c>
    </row>
    <row r="34" spans="1:13" s="6" customFormat="1" x14ac:dyDescent="0.2">
      <c r="A34" s="75" t="s">
        <v>109</v>
      </c>
      <c r="B34" s="218"/>
      <c r="C34" s="218"/>
      <c r="D34" s="218"/>
      <c r="E34" s="218"/>
      <c r="F34" s="218"/>
      <c r="G34" s="218"/>
      <c r="H34" s="218"/>
      <c r="I34" s="218"/>
      <c r="J34" s="218">
        <v>3</v>
      </c>
      <c r="K34" s="218">
        <v>1</v>
      </c>
      <c r="L34" s="223">
        <f t="shared" si="6"/>
        <v>3</v>
      </c>
      <c r="M34" s="215">
        <f t="shared" si="6"/>
        <v>1</v>
      </c>
    </row>
    <row r="35" spans="1:13" s="6" customFormat="1" x14ac:dyDescent="0.2">
      <c r="A35" s="75" t="s">
        <v>110</v>
      </c>
      <c r="B35" s="218"/>
      <c r="C35" s="218"/>
      <c r="D35" s="218">
        <v>2</v>
      </c>
      <c r="E35" s="218"/>
      <c r="F35" s="218">
        <v>1</v>
      </c>
      <c r="G35" s="218"/>
      <c r="H35" s="218"/>
      <c r="I35" s="218"/>
      <c r="J35" s="218">
        <v>1</v>
      </c>
      <c r="K35" s="218"/>
      <c r="L35" s="223">
        <f t="shared" si="6"/>
        <v>4</v>
      </c>
      <c r="M35" s="215">
        <f t="shared" si="6"/>
        <v>0</v>
      </c>
    </row>
    <row r="36" spans="1:13" s="6" customFormat="1" x14ac:dyDescent="0.2">
      <c r="A36" s="75" t="s">
        <v>445</v>
      </c>
      <c r="B36" s="218">
        <v>6</v>
      </c>
      <c r="C36" s="218">
        <v>1</v>
      </c>
      <c r="D36" s="218">
        <v>11</v>
      </c>
      <c r="E36" s="218">
        <v>2</v>
      </c>
      <c r="F36" s="218">
        <v>38</v>
      </c>
      <c r="G36" s="218">
        <v>6</v>
      </c>
      <c r="H36" s="218">
        <v>14</v>
      </c>
      <c r="I36" s="218">
        <v>1</v>
      </c>
      <c r="J36" s="218">
        <v>26</v>
      </c>
      <c r="K36" s="218">
        <v>4</v>
      </c>
      <c r="L36" s="223">
        <f t="shared" si="6"/>
        <v>95</v>
      </c>
      <c r="M36" s="215">
        <f t="shared" si="6"/>
        <v>14</v>
      </c>
    </row>
    <row r="37" spans="1:13" s="6" customFormat="1" x14ac:dyDescent="0.2">
      <c r="A37" s="285" t="s">
        <v>446</v>
      </c>
      <c r="B37" s="218">
        <v>1</v>
      </c>
      <c r="C37" s="218"/>
      <c r="D37" s="218">
        <v>2</v>
      </c>
      <c r="E37" s="218"/>
      <c r="F37" s="218"/>
      <c r="G37" s="218"/>
      <c r="H37" s="218"/>
      <c r="I37" s="218"/>
      <c r="J37" s="218"/>
      <c r="K37" s="218"/>
      <c r="L37" s="223">
        <f t="shared" si="6"/>
        <v>3</v>
      </c>
      <c r="M37" s="215">
        <f t="shared" si="6"/>
        <v>0</v>
      </c>
    </row>
    <row r="38" spans="1:13" s="6" customFormat="1" x14ac:dyDescent="0.2">
      <c r="A38" s="30" t="s">
        <v>4</v>
      </c>
      <c r="B38" s="223">
        <f>SUM(B33:B37)</f>
        <v>7</v>
      </c>
      <c r="C38" s="223">
        <f t="shared" ref="C38:K38" si="7">SUM(C33:C37)</f>
        <v>1</v>
      </c>
      <c r="D38" s="223">
        <f t="shared" si="7"/>
        <v>15</v>
      </c>
      <c r="E38" s="223">
        <f t="shared" si="7"/>
        <v>2</v>
      </c>
      <c r="F38" s="223">
        <f t="shared" si="7"/>
        <v>39</v>
      </c>
      <c r="G38" s="223">
        <f t="shared" si="7"/>
        <v>6</v>
      </c>
      <c r="H38" s="223">
        <f t="shared" si="7"/>
        <v>14</v>
      </c>
      <c r="I38" s="223">
        <f t="shared" si="7"/>
        <v>1</v>
      </c>
      <c r="J38" s="223">
        <f>SUM(J33:J37)</f>
        <v>37</v>
      </c>
      <c r="K38" s="223">
        <f t="shared" si="7"/>
        <v>6</v>
      </c>
      <c r="L38" s="223">
        <f t="shared" si="6"/>
        <v>112</v>
      </c>
      <c r="M38" s="215">
        <f t="shared" si="6"/>
        <v>16</v>
      </c>
    </row>
    <row r="39" spans="1:13" s="6" customFormat="1" x14ac:dyDescent="0.2">
      <c r="A39" s="106" t="s">
        <v>522</v>
      </c>
      <c r="B39" s="623"/>
      <c r="C39" s="623"/>
      <c r="D39" s="623"/>
      <c r="E39" s="623"/>
      <c r="F39" s="623"/>
      <c r="G39" s="623"/>
      <c r="H39" s="623"/>
      <c r="I39" s="623"/>
      <c r="J39" s="623"/>
      <c r="K39" s="623"/>
      <c r="L39" s="623"/>
      <c r="M39" s="221"/>
    </row>
    <row r="40" spans="1:13" s="6" customFormat="1" x14ac:dyDescent="0.2">
      <c r="A40" s="219"/>
      <c r="B40" s="620" t="s">
        <v>50</v>
      </c>
      <c r="C40" s="620"/>
      <c r="D40" s="620" t="s">
        <v>51</v>
      </c>
      <c r="E40" s="620"/>
      <c r="F40" s="620" t="s">
        <v>53</v>
      </c>
      <c r="G40" s="620"/>
      <c r="H40" s="620" t="s">
        <v>52</v>
      </c>
      <c r="I40" s="620"/>
      <c r="J40" s="620" t="s">
        <v>4</v>
      </c>
      <c r="K40" s="620" t="s">
        <v>41</v>
      </c>
      <c r="L40" s="620"/>
      <c r="M40" s="621"/>
    </row>
    <row r="41" spans="1:13" s="6" customFormat="1" ht="25.5" x14ac:dyDescent="0.2">
      <c r="A41" s="75" t="s">
        <v>48</v>
      </c>
      <c r="B41" s="377" t="s">
        <v>4</v>
      </c>
      <c r="C41" s="377" t="s">
        <v>41</v>
      </c>
      <c r="D41" s="377" t="s">
        <v>4</v>
      </c>
      <c r="E41" s="377" t="s">
        <v>41</v>
      </c>
      <c r="F41" s="377" t="s">
        <v>4</v>
      </c>
      <c r="G41" s="377" t="s">
        <v>41</v>
      </c>
      <c r="H41" s="377" t="s">
        <v>4</v>
      </c>
      <c r="I41" s="377" t="s">
        <v>41</v>
      </c>
      <c r="J41" s="620"/>
      <c r="K41" s="620"/>
      <c r="L41" s="620"/>
      <c r="M41" s="622"/>
    </row>
    <row r="42" spans="1:13" s="6" customFormat="1" x14ac:dyDescent="0.2">
      <c r="A42" s="75" t="s">
        <v>49</v>
      </c>
      <c r="B42" s="129"/>
      <c r="C42" s="129"/>
      <c r="D42" s="129"/>
      <c r="E42" s="129"/>
      <c r="F42" s="129">
        <v>5</v>
      </c>
      <c r="G42" s="129">
        <v>2</v>
      </c>
      <c r="H42" s="129">
        <v>1</v>
      </c>
      <c r="I42" s="129">
        <v>1</v>
      </c>
      <c r="J42" s="129"/>
      <c r="K42" s="129"/>
      <c r="L42" s="223">
        <f t="shared" ref="L42:M47" si="8">SUM(B42,D42,F42,H42,J42)</f>
        <v>6</v>
      </c>
      <c r="M42" s="215">
        <f t="shared" si="8"/>
        <v>3</v>
      </c>
    </row>
    <row r="43" spans="1:13" s="6" customFormat="1" x14ac:dyDescent="0.2">
      <c r="A43" s="75" t="s">
        <v>109</v>
      </c>
      <c r="B43" s="129">
        <v>2</v>
      </c>
      <c r="C43" s="129">
        <v>1</v>
      </c>
      <c r="D43" s="129">
        <v>5</v>
      </c>
      <c r="E43" s="129">
        <v>4</v>
      </c>
      <c r="F43" s="129">
        <v>5</v>
      </c>
      <c r="G43" s="129">
        <v>5</v>
      </c>
      <c r="H43" s="129">
        <v>5</v>
      </c>
      <c r="I43" s="129">
        <v>3</v>
      </c>
      <c r="J43" s="129"/>
      <c r="K43" s="129"/>
      <c r="L43" s="223">
        <f t="shared" si="8"/>
        <v>17</v>
      </c>
      <c r="M43" s="215">
        <f t="shared" si="8"/>
        <v>13</v>
      </c>
    </row>
    <row r="44" spans="1:13" s="6" customFormat="1" x14ac:dyDescent="0.2">
      <c r="A44" s="75" t="s">
        <v>110</v>
      </c>
      <c r="B44" s="129"/>
      <c r="C44" s="129"/>
      <c r="D44" s="129">
        <v>1</v>
      </c>
      <c r="E44" s="129">
        <v>1</v>
      </c>
      <c r="F44" s="129"/>
      <c r="G44" s="129"/>
      <c r="H44" s="129"/>
      <c r="I44" s="129"/>
      <c r="J44" s="129"/>
      <c r="K44" s="129"/>
      <c r="L44" s="223">
        <f t="shared" si="8"/>
        <v>1</v>
      </c>
      <c r="M44" s="215">
        <f t="shared" si="8"/>
        <v>1</v>
      </c>
    </row>
    <row r="45" spans="1:13" s="6" customFormat="1" x14ac:dyDescent="0.2">
      <c r="A45" s="75" t="s">
        <v>445</v>
      </c>
      <c r="B45" s="129">
        <v>4</v>
      </c>
      <c r="C45" s="129">
        <v>1</v>
      </c>
      <c r="D45" s="129">
        <v>7</v>
      </c>
      <c r="E45" s="129">
        <v>5</v>
      </c>
      <c r="F45" s="129">
        <v>24</v>
      </c>
      <c r="G45" s="129">
        <v>16</v>
      </c>
      <c r="H45" s="129">
        <v>29</v>
      </c>
      <c r="I45" s="129">
        <v>27</v>
      </c>
      <c r="J45" s="129">
        <v>8</v>
      </c>
      <c r="K45" s="129">
        <v>2</v>
      </c>
      <c r="L45" s="223">
        <f t="shared" si="8"/>
        <v>72</v>
      </c>
      <c r="M45" s="215">
        <f t="shared" si="8"/>
        <v>51</v>
      </c>
    </row>
    <row r="46" spans="1:13" s="6" customFormat="1" x14ac:dyDescent="0.2">
      <c r="A46" s="285" t="s">
        <v>446</v>
      </c>
      <c r="B46" s="129"/>
      <c r="C46" s="129"/>
      <c r="D46" s="129"/>
      <c r="E46" s="129"/>
      <c r="F46" s="129">
        <v>2</v>
      </c>
      <c r="G46" s="129">
        <v>1</v>
      </c>
      <c r="H46" s="129"/>
      <c r="I46" s="129"/>
      <c r="J46" s="129"/>
      <c r="K46" s="129"/>
      <c r="L46" s="223">
        <f t="shared" si="8"/>
        <v>2</v>
      </c>
      <c r="M46" s="215">
        <f t="shared" si="8"/>
        <v>1</v>
      </c>
    </row>
    <row r="47" spans="1:13" s="6" customFormat="1" x14ac:dyDescent="0.2">
      <c r="A47" s="30" t="s">
        <v>4</v>
      </c>
      <c r="B47" s="223">
        <f t="shared" ref="B47:K47" si="9">SUM(B42:B46)</f>
        <v>6</v>
      </c>
      <c r="C47" s="223">
        <f t="shared" si="9"/>
        <v>2</v>
      </c>
      <c r="D47" s="223">
        <f t="shared" si="9"/>
        <v>13</v>
      </c>
      <c r="E47" s="223">
        <f t="shared" si="9"/>
        <v>10</v>
      </c>
      <c r="F47" s="223">
        <f t="shared" si="9"/>
        <v>36</v>
      </c>
      <c r="G47" s="223">
        <f t="shared" si="9"/>
        <v>24</v>
      </c>
      <c r="H47" s="223">
        <f t="shared" si="9"/>
        <v>35</v>
      </c>
      <c r="I47" s="223">
        <f t="shared" si="9"/>
        <v>31</v>
      </c>
      <c r="J47" s="223">
        <f>SUM(J42:J46)</f>
        <v>8</v>
      </c>
      <c r="K47" s="223">
        <f t="shared" si="9"/>
        <v>2</v>
      </c>
      <c r="L47" s="223">
        <f t="shared" si="8"/>
        <v>98</v>
      </c>
      <c r="M47" s="215">
        <f t="shared" si="8"/>
        <v>69</v>
      </c>
    </row>
    <row r="48" spans="1:13" s="6" customFormat="1" ht="25.5" x14ac:dyDescent="0.2">
      <c r="A48" s="106" t="s">
        <v>523</v>
      </c>
      <c r="B48" s="623"/>
      <c r="C48" s="623"/>
      <c r="D48" s="623"/>
      <c r="E48" s="623"/>
      <c r="F48" s="623"/>
      <c r="G48" s="623"/>
      <c r="H48" s="623"/>
      <c r="I48" s="623"/>
      <c r="J48" s="623"/>
      <c r="K48" s="623"/>
      <c r="L48" s="623"/>
      <c r="M48" s="221"/>
    </row>
    <row r="49" spans="1:13" s="6" customFormat="1" x14ac:dyDescent="0.2">
      <c r="A49" s="220"/>
      <c r="B49" s="624" t="s">
        <v>50</v>
      </c>
      <c r="C49" s="624"/>
      <c r="D49" s="624" t="s">
        <v>51</v>
      </c>
      <c r="E49" s="624"/>
      <c r="F49" s="624" t="s">
        <v>53</v>
      </c>
      <c r="G49" s="624"/>
      <c r="H49" s="624" t="s">
        <v>52</v>
      </c>
      <c r="I49" s="624"/>
      <c r="J49" s="534" t="s">
        <v>4</v>
      </c>
      <c r="K49" s="534" t="s">
        <v>41</v>
      </c>
      <c r="L49" s="620"/>
      <c r="M49" s="621"/>
    </row>
    <row r="50" spans="1:13" s="6" customFormat="1" ht="25.5" x14ac:dyDescent="0.2">
      <c r="A50" s="16" t="s">
        <v>48</v>
      </c>
      <c r="B50" s="376" t="s">
        <v>4</v>
      </c>
      <c r="C50" s="376" t="s">
        <v>41</v>
      </c>
      <c r="D50" s="376" t="s">
        <v>4</v>
      </c>
      <c r="E50" s="376" t="s">
        <v>41</v>
      </c>
      <c r="F50" s="376" t="s">
        <v>4</v>
      </c>
      <c r="G50" s="376" t="s">
        <v>41</v>
      </c>
      <c r="H50" s="376" t="s">
        <v>4</v>
      </c>
      <c r="I50" s="376" t="s">
        <v>41</v>
      </c>
      <c r="J50" s="534"/>
      <c r="K50" s="534"/>
      <c r="L50" s="620"/>
      <c r="M50" s="622"/>
    </row>
    <row r="51" spans="1:13" s="6" customFormat="1" x14ac:dyDescent="0.2">
      <c r="A51" s="75" t="s">
        <v>49</v>
      </c>
      <c r="B51" s="218"/>
      <c r="C51" s="218"/>
      <c r="D51" s="218"/>
      <c r="E51" s="218"/>
      <c r="F51" s="218">
        <v>1</v>
      </c>
      <c r="G51" s="218">
        <v>1</v>
      </c>
      <c r="H51" s="218">
        <v>2</v>
      </c>
      <c r="I51" s="218"/>
      <c r="J51" s="218"/>
      <c r="K51" s="218"/>
      <c r="L51" s="223">
        <f t="shared" ref="L51:M56" si="10">SUM(B51,D51,F51,H51,J51)</f>
        <v>3</v>
      </c>
      <c r="M51" s="215">
        <f t="shared" si="10"/>
        <v>1</v>
      </c>
    </row>
    <row r="52" spans="1:13" s="6" customFormat="1" x14ac:dyDescent="0.2">
      <c r="A52" s="75" t="s">
        <v>109</v>
      </c>
      <c r="B52" s="218">
        <v>1</v>
      </c>
      <c r="C52" s="218"/>
      <c r="D52" s="218">
        <v>3</v>
      </c>
      <c r="E52" s="218"/>
      <c r="F52" s="218">
        <v>1</v>
      </c>
      <c r="G52" s="218">
        <v>1</v>
      </c>
      <c r="H52" s="218"/>
      <c r="I52" s="218"/>
      <c r="J52" s="218">
        <v>1</v>
      </c>
      <c r="K52" s="218"/>
      <c r="L52" s="223">
        <f t="shared" si="10"/>
        <v>6</v>
      </c>
      <c r="M52" s="215">
        <f t="shared" si="10"/>
        <v>1</v>
      </c>
    </row>
    <row r="53" spans="1:13" s="6" customFormat="1" x14ac:dyDescent="0.2">
      <c r="A53" s="75" t="s">
        <v>110</v>
      </c>
      <c r="B53" s="218"/>
      <c r="C53" s="218"/>
      <c r="D53" s="218"/>
      <c r="E53" s="218"/>
      <c r="F53" s="218"/>
      <c r="G53" s="218"/>
      <c r="H53" s="218"/>
      <c r="I53" s="218"/>
      <c r="J53" s="218"/>
      <c r="K53" s="218"/>
      <c r="L53" s="223">
        <f t="shared" si="10"/>
        <v>0</v>
      </c>
      <c r="M53" s="215">
        <f t="shared" si="10"/>
        <v>0</v>
      </c>
    </row>
    <row r="54" spans="1:13" s="6" customFormat="1" x14ac:dyDescent="0.2">
      <c r="A54" s="75" t="s">
        <v>445</v>
      </c>
      <c r="B54" s="218">
        <v>3</v>
      </c>
      <c r="C54" s="218"/>
      <c r="D54" s="218">
        <v>4</v>
      </c>
      <c r="E54" s="218"/>
      <c r="F54" s="218">
        <v>15</v>
      </c>
      <c r="G54" s="218">
        <v>4</v>
      </c>
      <c r="H54" s="218">
        <v>3</v>
      </c>
      <c r="I54" s="218"/>
      <c r="J54" s="218">
        <v>1</v>
      </c>
      <c r="K54" s="218"/>
      <c r="L54" s="223">
        <f t="shared" si="10"/>
        <v>26</v>
      </c>
      <c r="M54" s="215">
        <f t="shared" si="10"/>
        <v>4</v>
      </c>
    </row>
    <row r="55" spans="1:13" s="6" customFormat="1" x14ac:dyDescent="0.2">
      <c r="A55" s="285" t="s">
        <v>446</v>
      </c>
      <c r="B55" s="218"/>
      <c r="C55" s="218"/>
      <c r="D55" s="218">
        <v>1</v>
      </c>
      <c r="E55" s="218">
        <v>1</v>
      </c>
      <c r="F55" s="218">
        <v>2</v>
      </c>
      <c r="G55" s="218">
        <v>1</v>
      </c>
      <c r="H55" s="218"/>
      <c r="I55" s="218"/>
      <c r="J55" s="218"/>
      <c r="K55" s="218"/>
      <c r="L55" s="223">
        <f t="shared" si="10"/>
        <v>3</v>
      </c>
      <c r="M55" s="215">
        <f t="shared" si="10"/>
        <v>2</v>
      </c>
    </row>
    <row r="56" spans="1:13" s="6" customFormat="1" x14ac:dyDescent="0.2">
      <c r="A56" s="30" t="s">
        <v>4</v>
      </c>
      <c r="B56" s="223">
        <f>SUM(B51:B55)</f>
        <v>4</v>
      </c>
      <c r="C56" s="223">
        <f t="shared" ref="C56:K56" si="11">SUM(C51:C55)</f>
        <v>0</v>
      </c>
      <c r="D56" s="223">
        <f t="shared" si="11"/>
        <v>8</v>
      </c>
      <c r="E56" s="223">
        <f t="shared" si="11"/>
        <v>1</v>
      </c>
      <c r="F56" s="223">
        <f t="shared" si="11"/>
        <v>19</v>
      </c>
      <c r="G56" s="223">
        <f t="shared" si="11"/>
        <v>7</v>
      </c>
      <c r="H56" s="223">
        <f t="shared" si="11"/>
        <v>5</v>
      </c>
      <c r="I56" s="223">
        <f t="shared" si="11"/>
        <v>0</v>
      </c>
      <c r="J56" s="223">
        <f>SUM(J51:J55)</f>
        <v>2</v>
      </c>
      <c r="K56" s="223">
        <f t="shared" si="11"/>
        <v>0</v>
      </c>
      <c r="L56" s="223">
        <f t="shared" si="10"/>
        <v>38</v>
      </c>
      <c r="M56" s="215">
        <f t="shared" si="10"/>
        <v>8</v>
      </c>
    </row>
    <row r="57" spans="1:13" s="6" customFormat="1" x14ac:dyDescent="0.2">
      <c r="A57" s="106" t="s">
        <v>524</v>
      </c>
      <c r="B57" s="623"/>
      <c r="C57" s="623"/>
      <c r="D57" s="623"/>
      <c r="E57" s="623"/>
      <c r="F57" s="623"/>
      <c r="G57" s="623"/>
      <c r="H57" s="623"/>
      <c r="I57" s="623"/>
      <c r="J57" s="623"/>
      <c r="K57" s="623"/>
      <c r="L57" s="623"/>
      <c r="M57" s="221"/>
    </row>
    <row r="58" spans="1:13" s="6" customFormat="1" x14ac:dyDescent="0.2">
      <c r="A58" s="219"/>
      <c r="B58" s="620" t="s">
        <v>50</v>
      </c>
      <c r="C58" s="620"/>
      <c r="D58" s="620" t="s">
        <v>51</v>
      </c>
      <c r="E58" s="620"/>
      <c r="F58" s="620" t="s">
        <v>53</v>
      </c>
      <c r="G58" s="620"/>
      <c r="H58" s="620" t="s">
        <v>52</v>
      </c>
      <c r="I58" s="620"/>
      <c r="J58" s="620" t="s">
        <v>4</v>
      </c>
      <c r="K58" s="620" t="s">
        <v>41</v>
      </c>
      <c r="L58" s="620"/>
      <c r="M58" s="621"/>
    </row>
    <row r="59" spans="1:13" s="6" customFormat="1" ht="15" customHeight="1" x14ac:dyDescent="0.2">
      <c r="A59" s="75" t="s">
        <v>48</v>
      </c>
      <c r="B59" s="377" t="s">
        <v>4</v>
      </c>
      <c r="C59" s="377" t="s">
        <v>41</v>
      </c>
      <c r="D59" s="377" t="s">
        <v>4</v>
      </c>
      <c r="E59" s="377" t="s">
        <v>41</v>
      </c>
      <c r="F59" s="377" t="s">
        <v>4</v>
      </c>
      <c r="G59" s="377" t="s">
        <v>41</v>
      </c>
      <c r="H59" s="377" t="s">
        <v>4</v>
      </c>
      <c r="I59" s="377" t="s">
        <v>41</v>
      </c>
      <c r="J59" s="620"/>
      <c r="K59" s="620"/>
      <c r="L59" s="620"/>
      <c r="M59" s="622"/>
    </row>
    <row r="60" spans="1:13" s="6" customFormat="1" x14ac:dyDescent="0.2">
      <c r="A60" s="75" t="s">
        <v>49</v>
      </c>
      <c r="B60" s="129"/>
      <c r="C60" s="129"/>
      <c r="D60" s="129"/>
      <c r="E60" s="129"/>
      <c r="F60" s="129">
        <v>2</v>
      </c>
      <c r="G60" s="129"/>
      <c r="H60" s="129"/>
      <c r="I60" s="129"/>
      <c r="J60" s="129">
        <v>17</v>
      </c>
      <c r="K60" s="129">
        <v>10</v>
      </c>
      <c r="L60" s="223">
        <f t="shared" ref="L60:M65" si="12">SUM(B60,D60,F60,H60,J60)</f>
        <v>19</v>
      </c>
      <c r="M60" s="215">
        <f t="shared" si="12"/>
        <v>10</v>
      </c>
    </row>
    <row r="61" spans="1:13" s="6" customFormat="1" x14ac:dyDescent="0.2">
      <c r="A61" s="75" t="s">
        <v>109</v>
      </c>
      <c r="B61" s="129"/>
      <c r="C61" s="129"/>
      <c r="D61" s="129"/>
      <c r="E61" s="129"/>
      <c r="F61" s="129">
        <v>1</v>
      </c>
      <c r="G61" s="129"/>
      <c r="H61" s="129"/>
      <c r="I61" s="129"/>
      <c r="J61" s="129">
        <v>6</v>
      </c>
      <c r="K61" s="129">
        <v>3</v>
      </c>
      <c r="L61" s="223">
        <f t="shared" si="12"/>
        <v>7</v>
      </c>
      <c r="M61" s="215">
        <f t="shared" si="12"/>
        <v>3</v>
      </c>
    </row>
    <row r="62" spans="1:13" s="6" customFormat="1" x14ac:dyDescent="0.2">
      <c r="A62" s="75" t="s">
        <v>110</v>
      </c>
      <c r="B62" s="129"/>
      <c r="C62" s="129"/>
      <c r="D62" s="129"/>
      <c r="E62" s="129"/>
      <c r="F62" s="129">
        <v>1</v>
      </c>
      <c r="G62" s="129"/>
      <c r="H62" s="129"/>
      <c r="I62" s="129"/>
      <c r="J62" s="129">
        <v>3</v>
      </c>
      <c r="K62" s="129">
        <v>3</v>
      </c>
      <c r="L62" s="223">
        <f t="shared" si="12"/>
        <v>4</v>
      </c>
      <c r="M62" s="215">
        <f t="shared" si="12"/>
        <v>3</v>
      </c>
    </row>
    <row r="63" spans="1:13" s="6" customFormat="1" x14ac:dyDescent="0.2">
      <c r="A63" s="75" t="s">
        <v>445</v>
      </c>
      <c r="B63" s="129"/>
      <c r="C63" s="129"/>
      <c r="D63" s="129"/>
      <c r="E63" s="129"/>
      <c r="F63" s="129">
        <v>15</v>
      </c>
      <c r="G63" s="129">
        <v>5</v>
      </c>
      <c r="H63" s="129"/>
      <c r="I63" s="129"/>
      <c r="J63" s="129">
        <v>49</v>
      </c>
      <c r="K63" s="129">
        <v>20</v>
      </c>
      <c r="L63" s="223">
        <f t="shared" si="12"/>
        <v>64</v>
      </c>
      <c r="M63" s="215">
        <f t="shared" si="12"/>
        <v>25</v>
      </c>
    </row>
    <row r="64" spans="1:13" s="6" customFormat="1" x14ac:dyDescent="0.2">
      <c r="A64" s="285" t="s">
        <v>446</v>
      </c>
      <c r="B64" s="129"/>
      <c r="C64" s="129"/>
      <c r="D64" s="129"/>
      <c r="E64" s="129"/>
      <c r="F64" s="129"/>
      <c r="G64" s="129"/>
      <c r="H64" s="129"/>
      <c r="I64" s="129"/>
      <c r="J64" s="129"/>
      <c r="K64" s="129"/>
      <c r="L64" s="223">
        <f t="shared" si="12"/>
        <v>0</v>
      </c>
      <c r="M64" s="215">
        <f t="shared" si="12"/>
        <v>0</v>
      </c>
    </row>
    <row r="65" spans="1:13" x14ac:dyDescent="0.2">
      <c r="A65" s="30" t="s">
        <v>4</v>
      </c>
      <c r="B65" s="223">
        <f t="shared" ref="B65:K65" si="13">SUM(B60:B64)</f>
        <v>0</v>
      </c>
      <c r="C65" s="223">
        <f t="shared" si="13"/>
        <v>0</v>
      </c>
      <c r="D65" s="223">
        <f t="shared" si="13"/>
        <v>0</v>
      </c>
      <c r="E65" s="223">
        <f t="shared" si="13"/>
        <v>0</v>
      </c>
      <c r="F65" s="223">
        <f t="shared" si="13"/>
        <v>19</v>
      </c>
      <c r="G65" s="223">
        <f t="shared" si="13"/>
        <v>5</v>
      </c>
      <c r="H65" s="223">
        <f t="shared" si="13"/>
        <v>0</v>
      </c>
      <c r="I65" s="223">
        <f t="shared" si="13"/>
        <v>0</v>
      </c>
      <c r="J65" s="223">
        <f t="shared" si="13"/>
        <v>75</v>
      </c>
      <c r="K65" s="223">
        <f t="shared" si="13"/>
        <v>36</v>
      </c>
      <c r="L65" s="223">
        <f>SUM(B65,D65,F65,H65,J65)</f>
        <v>94</v>
      </c>
      <c r="M65" s="215">
        <f t="shared" si="12"/>
        <v>41</v>
      </c>
    </row>
    <row r="66" spans="1:13" ht="15" customHeight="1" x14ac:dyDescent="0.2">
      <c r="A66" s="200" t="s">
        <v>104</v>
      </c>
      <c r="B66" s="629"/>
      <c r="C66" s="630"/>
      <c r="D66" s="630"/>
      <c r="E66" s="630"/>
      <c r="F66" s="630"/>
      <c r="G66" s="630"/>
      <c r="H66" s="630"/>
      <c r="I66" s="630"/>
      <c r="J66" s="630"/>
      <c r="K66" s="630"/>
      <c r="L66" s="630"/>
      <c r="M66" s="631"/>
    </row>
    <row r="67" spans="1:13" x14ac:dyDescent="0.2">
      <c r="A67" s="219"/>
      <c r="B67" s="620" t="s">
        <v>50</v>
      </c>
      <c r="C67" s="620"/>
      <c r="D67" s="620" t="s">
        <v>51</v>
      </c>
      <c r="E67" s="620"/>
      <c r="F67" s="620" t="s">
        <v>53</v>
      </c>
      <c r="G67" s="620"/>
      <c r="H67" s="620" t="s">
        <v>52</v>
      </c>
      <c r="I67" s="620"/>
      <c r="J67" s="620" t="s">
        <v>4</v>
      </c>
      <c r="K67" s="620" t="s">
        <v>41</v>
      </c>
      <c r="L67" s="620"/>
      <c r="M67" s="621"/>
    </row>
    <row r="68" spans="1:13" ht="15" customHeight="1" x14ac:dyDescent="0.2">
      <c r="A68" s="75" t="s">
        <v>48</v>
      </c>
      <c r="B68" s="377" t="s">
        <v>4</v>
      </c>
      <c r="C68" s="377" t="s">
        <v>41</v>
      </c>
      <c r="D68" s="377" t="s">
        <v>4</v>
      </c>
      <c r="E68" s="377" t="s">
        <v>41</v>
      </c>
      <c r="F68" s="377" t="s">
        <v>4</v>
      </c>
      <c r="G68" s="377" t="s">
        <v>41</v>
      </c>
      <c r="H68" s="377" t="s">
        <v>4</v>
      </c>
      <c r="I68" s="377" t="s">
        <v>41</v>
      </c>
      <c r="J68" s="620"/>
      <c r="K68" s="620"/>
      <c r="L68" s="620"/>
      <c r="M68" s="622"/>
    </row>
    <row r="69" spans="1:13" x14ac:dyDescent="0.2">
      <c r="A69" s="75" t="s">
        <v>49</v>
      </c>
      <c r="B69" s="129"/>
      <c r="C69" s="129"/>
      <c r="D69" s="129"/>
      <c r="E69" s="129"/>
      <c r="F69" s="129"/>
      <c r="G69" s="129"/>
      <c r="H69" s="129"/>
      <c r="I69" s="129"/>
      <c r="J69" s="129"/>
      <c r="K69" s="129"/>
      <c r="L69" s="223">
        <f t="shared" ref="L69:M74" si="14">SUM(B69,D69,F69,H69,J69)</f>
        <v>0</v>
      </c>
      <c r="M69" s="215">
        <f t="shared" si="14"/>
        <v>0</v>
      </c>
    </row>
    <row r="70" spans="1:13" x14ac:dyDescent="0.2">
      <c r="A70" s="75" t="s">
        <v>109</v>
      </c>
      <c r="B70" s="129"/>
      <c r="C70" s="129"/>
      <c r="D70" s="129"/>
      <c r="E70" s="129"/>
      <c r="F70" s="129"/>
      <c r="G70" s="129"/>
      <c r="H70" s="129"/>
      <c r="I70" s="129"/>
      <c r="J70" s="129"/>
      <c r="K70" s="129"/>
      <c r="L70" s="223">
        <f t="shared" si="14"/>
        <v>0</v>
      </c>
      <c r="M70" s="215">
        <f t="shared" si="14"/>
        <v>0</v>
      </c>
    </row>
    <row r="71" spans="1:13" x14ac:dyDescent="0.2">
      <c r="A71" s="75" t="s">
        <v>110</v>
      </c>
      <c r="B71" s="129"/>
      <c r="C71" s="129"/>
      <c r="D71" s="129"/>
      <c r="E71" s="129"/>
      <c r="F71" s="129"/>
      <c r="G71" s="129"/>
      <c r="H71" s="129"/>
      <c r="I71" s="129"/>
      <c r="J71" s="129"/>
      <c r="K71" s="129"/>
      <c r="L71" s="223">
        <f t="shared" si="14"/>
        <v>0</v>
      </c>
      <c r="M71" s="215">
        <f t="shared" si="14"/>
        <v>0</v>
      </c>
    </row>
    <row r="72" spans="1:13" x14ac:dyDescent="0.2">
      <c r="A72" s="75" t="s">
        <v>445</v>
      </c>
      <c r="B72" s="129"/>
      <c r="C72" s="129"/>
      <c r="D72" s="129"/>
      <c r="E72" s="129"/>
      <c r="F72" s="129"/>
      <c r="G72" s="129"/>
      <c r="H72" s="129"/>
      <c r="I72" s="129"/>
      <c r="J72" s="129">
        <v>1</v>
      </c>
      <c r="K72" s="129"/>
      <c r="L72" s="223">
        <f t="shared" si="14"/>
        <v>1</v>
      </c>
      <c r="M72" s="215">
        <f t="shared" si="14"/>
        <v>0</v>
      </c>
    </row>
    <row r="73" spans="1:13" x14ac:dyDescent="0.2">
      <c r="A73" s="285" t="s">
        <v>446</v>
      </c>
      <c r="B73" s="129"/>
      <c r="C73" s="129"/>
      <c r="D73" s="129"/>
      <c r="E73" s="129"/>
      <c r="F73" s="129"/>
      <c r="G73" s="129"/>
      <c r="H73" s="129"/>
      <c r="I73" s="129"/>
      <c r="J73" s="129"/>
      <c r="K73" s="129"/>
      <c r="L73" s="223">
        <f t="shared" si="14"/>
        <v>0</v>
      </c>
      <c r="M73" s="215">
        <f t="shared" si="14"/>
        <v>0</v>
      </c>
    </row>
    <row r="74" spans="1:13" x14ac:dyDescent="0.2">
      <c r="A74" s="67" t="s">
        <v>4</v>
      </c>
      <c r="B74" s="223">
        <f t="shared" ref="B74:K74" si="15">SUM(B69:B73)</f>
        <v>0</v>
      </c>
      <c r="C74" s="223">
        <f t="shared" si="15"/>
        <v>0</v>
      </c>
      <c r="D74" s="223">
        <f t="shared" si="15"/>
        <v>0</v>
      </c>
      <c r="E74" s="223">
        <f t="shared" si="15"/>
        <v>0</v>
      </c>
      <c r="F74" s="223">
        <f t="shared" si="15"/>
        <v>0</v>
      </c>
      <c r="G74" s="223">
        <f t="shared" si="15"/>
        <v>0</v>
      </c>
      <c r="H74" s="223">
        <f t="shared" si="15"/>
        <v>0</v>
      </c>
      <c r="I74" s="223">
        <f t="shared" si="15"/>
        <v>0</v>
      </c>
      <c r="J74" s="223">
        <f t="shared" si="15"/>
        <v>1</v>
      </c>
      <c r="K74" s="223">
        <f t="shared" si="15"/>
        <v>0</v>
      </c>
      <c r="L74" s="223">
        <f>SUM(B74,D74,F74,H74,J74)</f>
        <v>1</v>
      </c>
      <c r="M74" s="215">
        <f t="shared" si="14"/>
        <v>0</v>
      </c>
    </row>
    <row r="75" spans="1:13" ht="25.5" x14ac:dyDescent="0.2">
      <c r="A75" s="200" t="s">
        <v>508</v>
      </c>
      <c r="B75" s="629"/>
      <c r="C75" s="630"/>
      <c r="D75" s="630"/>
      <c r="E75" s="630"/>
      <c r="F75" s="630"/>
      <c r="G75" s="630"/>
      <c r="H75" s="630"/>
      <c r="I75" s="630"/>
      <c r="J75" s="630"/>
      <c r="K75" s="630"/>
      <c r="L75" s="630"/>
      <c r="M75" s="631"/>
    </row>
    <row r="76" spans="1:13" x14ac:dyDescent="0.2">
      <c r="A76" s="219"/>
      <c r="B76" s="620" t="s">
        <v>50</v>
      </c>
      <c r="C76" s="620"/>
      <c r="D76" s="620" t="s">
        <v>51</v>
      </c>
      <c r="E76" s="620"/>
      <c r="F76" s="620" t="s">
        <v>53</v>
      </c>
      <c r="G76" s="620"/>
      <c r="H76" s="620" t="s">
        <v>52</v>
      </c>
      <c r="I76" s="620"/>
      <c r="J76" s="620" t="s">
        <v>4</v>
      </c>
      <c r="K76" s="620" t="s">
        <v>41</v>
      </c>
      <c r="L76" s="620"/>
      <c r="M76" s="621"/>
    </row>
    <row r="77" spans="1:13" ht="12.75" customHeight="1" x14ac:dyDescent="0.2">
      <c r="A77" s="75" t="s">
        <v>48</v>
      </c>
      <c r="B77" s="377" t="s">
        <v>4</v>
      </c>
      <c r="C77" s="377" t="s">
        <v>41</v>
      </c>
      <c r="D77" s="377" t="s">
        <v>4</v>
      </c>
      <c r="E77" s="377" t="s">
        <v>41</v>
      </c>
      <c r="F77" s="377" t="s">
        <v>4</v>
      </c>
      <c r="G77" s="377" t="s">
        <v>41</v>
      </c>
      <c r="H77" s="377" t="s">
        <v>4</v>
      </c>
      <c r="I77" s="377" t="s">
        <v>41</v>
      </c>
      <c r="J77" s="620"/>
      <c r="K77" s="620"/>
      <c r="L77" s="620"/>
      <c r="M77" s="622"/>
    </row>
    <row r="78" spans="1:13" x14ac:dyDescent="0.2">
      <c r="A78" s="75" t="s">
        <v>49</v>
      </c>
      <c r="B78" s="129">
        <v>1</v>
      </c>
      <c r="C78" s="129">
        <v>1</v>
      </c>
      <c r="D78" s="129">
        <v>1</v>
      </c>
      <c r="E78" s="129">
        <v>0</v>
      </c>
      <c r="F78" s="129">
        <v>14</v>
      </c>
      <c r="G78" s="129">
        <v>6</v>
      </c>
      <c r="H78" s="129">
        <v>3</v>
      </c>
      <c r="I78" s="129">
        <v>1</v>
      </c>
      <c r="J78" s="129">
        <v>30</v>
      </c>
      <c r="K78" s="129">
        <v>14</v>
      </c>
      <c r="L78" s="223">
        <f t="shared" ref="L78:M83" si="16">SUM(B78,D78,F78,H78,J78)</f>
        <v>49</v>
      </c>
      <c r="M78" s="215">
        <f t="shared" si="16"/>
        <v>22</v>
      </c>
    </row>
    <row r="79" spans="1:13" x14ac:dyDescent="0.2">
      <c r="A79" s="75" t="s">
        <v>109</v>
      </c>
      <c r="B79" s="129">
        <v>7</v>
      </c>
      <c r="C79" s="129">
        <v>1</v>
      </c>
      <c r="D79" s="129">
        <v>20</v>
      </c>
      <c r="E79" s="129">
        <v>6</v>
      </c>
      <c r="F79" s="129">
        <v>14</v>
      </c>
      <c r="G79" s="129">
        <v>10</v>
      </c>
      <c r="H79" s="129">
        <v>7</v>
      </c>
      <c r="I79" s="129">
        <v>4</v>
      </c>
      <c r="J79" s="129">
        <v>14</v>
      </c>
      <c r="K79" s="129">
        <v>4</v>
      </c>
      <c r="L79" s="223">
        <f t="shared" si="16"/>
        <v>62</v>
      </c>
      <c r="M79" s="215">
        <f t="shared" si="16"/>
        <v>25</v>
      </c>
    </row>
    <row r="80" spans="1:13" x14ac:dyDescent="0.2">
      <c r="A80" s="75" t="s">
        <v>110</v>
      </c>
      <c r="B80" s="129">
        <v>2</v>
      </c>
      <c r="C80" s="129">
        <v>0</v>
      </c>
      <c r="D80" s="129">
        <v>4</v>
      </c>
      <c r="E80" s="129">
        <v>1</v>
      </c>
      <c r="F80" s="129">
        <v>7</v>
      </c>
      <c r="G80" s="129">
        <v>3</v>
      </c>
      <c r="H80" s="129">
        <v>1</v>
      </c>
      <c r="I80" s="129">
        <v>0</v>
      </c>
      <c r="J80" s="129">
        <v>5</v>
      </c>
      <c r="K80" s="129">
        <v>3</v>
      </c>
      <c r="L80" s="223">
        <f t="shared" si="16"/>
        <v>19</v>
      </c>
      <c r="M80" s="215">
        <f t="shared" si="16"/>
        <v>7</v>
      </c>
    </row>
    <row r="81" spans="1:13" x14ac:dyDescent="0.2">
      <c r="A81" s="75" t="s">
        <v>445</v>
      </c>
      <c r="B81" s="129">
        <v>29</v>
      </c>
      <c r="C81" s="129">
        <v>5</v>
      </c>
      <c r="D81" s="129">
        <v>81</v>
      </c>
      <c r="E81" s="129">
        <v>28</v>
      </c>
      <c r="F81" s="129">
        <v>207</v>
      </c>
      <c r="G81" s="129">
        <v>84</v>
      </c>
      <c r="H81" s="129">
        <v>75</v>
      </c>
      <c r="I81" s="129">
        <v>41</v>
      </c>
      <c r="J81" s="129">
        <v>111</v>
      </c>
      <c r="K81" s="129">
        <v>39</v>
      </c>
      <c r="L81" s="223">
        <f t="shared" si="16"/>
        <v>503</v>
      </c>
      <c r="M81" s="215">
        <f t="shared" si="16"/>
        <v>197</v>
      </c>
    </row>
    <row r="82" spans="1:13" x14ac:dyDescent="0.2">
      <c r="A82" s="285" t="s">
        <v>446</v>
      </c>
      <c r="B82" s="129">
        <v>1</v>
      </c>
      <c r="C82" s="129">
        <v>0</v>
      </c>
      <c r="D82" s="129">
        <v>6</v>
      </c>
      <c r="E82" s="129">
        <v>3</v>
      </c>
      <c r="F82" s="129">
        <v>5</v>
      </c>
      <c r="G82" s="129">
        <v>3</v>
      </c>
      <c r="H82" s="129">
        <v>1</v>
      </c>
      <c r="I82" s="129">
        <v>0</v>
      </c>
      <c r="J82" s="129"/>
      <c r="K82" s="129">
        <v>0</v>
      </c>
      <c r="L82" s="223">
        <f t="shared" si="16"/>
        <v>13</v>
      </c>
      <c r="M82" s="215">
        <f t="shared" si="16"/>
        <v>6</v>
      </c>
    </row>
    <row r="83" spans="1:13" ht="13.5" thickBot="1" x14ac:dyDescent="0.25">
      <c r="A83" s="67" t="s">
        <v>4</v>
      </c>
      <c r="B83" s="223">
        <f>SUM(B78:B82)</f>
        <v>40</v>
      </c>
      <c r="C83" s="223">
        <f t="shared" ref="C83:K83" si="17">SUM(C78:C82)</f>
        <v>7</v>
      </c>
      <c r="D83" s="223">
        <f t="shared" si="17"/>
        <v>112</v>
      </c>
      <c r="E83" s="223">
        <f t="shared" si="17"/>
        <v>38</v>
      </c>
      <c r="F83" s="223">
        <f t="shared" si="17"/>
        <v>247</v>
      </c>
      <c r="G83" s="223">
        <f t="shared" si="17"/>
        <v>106</v>
      </c>
      <c r="H83" s="223">
        <f t="shared" si="17"/>
        <v>87</v>
      </c>
      <c r="I83" s="223">
        <f t="shared" si="17"/>
        <v>46</v>
      </c>
      <c r="J83" s="223">
        <v>159</v>
      </c>
      <c r="K83" s="223">
        <f t="shared" si="17"/>
        <v>60</v>
      </c>
      <c r="L83" s="223">
        <f t="shared" si="16"/>
        <v>645</v>
      </c>
      <c r="M83" s="215">
        <f t="shared" si="16"/>
        <v>257</v>
      </c>
    </row>
    <row r="84" spans="1:13" ht="13.5" thickBot="1" x14ac:dyDescent="0.25">
      <c r="A84" s="111" t="s">
        <v>557</v>
      </c>
      <c r="B84" s="224">
        <f>SUM(B11,B20,B29, B38,B47,B56,B65,B74)</f>
        <v>40</v>
      </c>
      <c r="C84" s="224">
        <f t="shared" ref="C84:I84" si="18">SUM(C11,C20,C29,C38,C47,C56,C65,C74)</f>
        <v>7</v>
      </c>
      <c r="D84" s="224">
        <f t="shared" si="18"/>
        <v>112</v>
      </c>
      <c r="E84" s="224">
        <f t="shared" si="18"/>
        <v>38</v>
      </c>
      <c r="F84" s="224">
        <f t="shared" si="18"/>
        <v>247</v>
      </c>
      <c r="G84" s="224">
        <f t="shared" si="18"/>
        <v>106</v>
      </c>
      <c r="H84" s="224">
        <f t="shared" si="18"/>
        <v>87</v>
      </c>
      <c r="I84" s="224">
        <f t="shared" si="18"/>
        <v>46</v>
      </c>
      <c r="J84" s="224">
        <f>SUM(J11,J20,J29,J38,J47,P78,J56,J65,J74)</f>
        <v>159</v>
      </c>
      <c r="K84" s="224">
        <f>SUM(K11,K20,K29,K38,K47,K56,K65,K74)</f>
        <v>60</v>
      </c>
      <c r="L84" s="224">
        <f>SUM(B84,D84,F84,H84,J84)</f>
        <v>645</v>
      </c>
      <c r="M84" s="225">
        <f>SUM(C84,E84,G84,I84,K84)</f>
        <v>257</v>
      </c>
    </row>
  </sheetData>
  <mergeCells count="84">
    <mergeCell ref="B75:M75"/>
    <mergeCell ref="B76:C76"/>
    <mergeCell ref="D76:E76"/>
    <mergeCell ref="F76:G76"/>
    <mergeCell ref="H76:I76"/>
    <mergeCell ref="J76:J77"/>
    <mergeCell ref="K76:K77"/>
    <mergeCell ref="L76:L77"/>
    <mergeCell ref="M76:M77"/>
    <mergeCell ref="M58:M59"/>
    <mergeCell ref="B66:M66"/>
    <mergeCell ref="B67:C67"/>
    <mergeCell ref="D67:E67"/>
    <mergeCell ref="F67:G67"/>
    <mergeCell ref="H67:I67"/>
    <mergeCell ref="J67:J68"/>
    <mergeCell ref="K67:K68"/>
    <mergeCell ref="L67:L68"/>
    <mergeCell ref="M67:M68"/>
    <mergeCell ref="B57:L57"/>
    <mergeCell ref="B58:C58"/>
    <mergeCell ref="D58:E58"/>
    <mergeCell ref="F58:G58"/>
    <mergeCell ref="H58:I58"/>
    <mergeCell ref="J58:J59"/>
    <mergeCell ref="K58:K59"/>
    <mergeCell ref="L58:L59"/>
    <mergeCell ref="M40:M41"/>
    <mergeCell ref="B48:L48"/>
    <mergeCell ref="B49:C49"/>
    <mergeCell ref="D49:E49"/>
    <mergeCell ref="F49:G49"/>
    <mergeCell ref="H49:I49"/>
    <mergeCell ref="J49:J50"/>
    <mergeCell ref="K49:K50"/>
    <mergeCell ref="L49:L50"/>
    <mergeCell ref="M49:M50"/>
    <mergeCell ref="B39:L39"/>
    <mergeCell ref="B40:C40"/>
    <mergeCell ref="D40:E40"/>
    <mergeCell ref="F40:G40"/>
    <mergeCell ref="H40:I40"/>
    <mergeCell ref="J40:J41"/>
    <mergeCell ref="K40:K41"/>
    <mergeCell ref="L40:L41"/>
    <mergeCell ref="A1:M1"/>
    <mergeCell ref="M22:M23"/>
    <mergeCell ref="B2:I2"/>
    <mergeCell ref="J2:K2"/>
    <mergeCell ref="K13:K14"/>
    <mergeCell ref="B13:C13"/>
    <mergeCell ref="L4:L5"/>
    <mergeCell ref="L13:L14"/>
    <mergeCell ref="F13:G13"/>
    <mergeCell ref="H13:I13"/>
    <mergeCell ref="B3:L3"/>
    <mergeCell ref="B12:L12"/>
    <mergeCell ref="M4:M5"/>
    <mergeCell ref="M13:M14"/>
    <mergeCell ref="B21:L21"/>
    <mergeCell ref="B4:C4"/>
    <mergeCell ref="D4:E4"/>
    <mergeCell ref="F4:G4"/>
    <mergeCell ref="H4:I4"/>
    <mergeCell ref="J4:J5"/>
    <mergeCell ref="K4:K5"/>
    <mergeCell ref="J13:J14"/>
    <mergeCell ref="D13:E13"/>
    <mergeCell ref="L22:L23"/>
    <mergeCell ref="B22:C22"/>
    <mergeCell ref="D22:E22"/>
    <mergeCell ref="F22:G22"/>
    <mergeCell ref="H22:I22"/>
    <mergeCell ref="J22:J23"/>
    <mergeCell ref="K22:K23"/>
    <mergeCell ref="K31:K32"/>
    <mergeCell ref="L31:L32"/>
    <mergeCell ref="M31:M32"/>
    <mergeCell ref="B30:L30"/>
    <mergeCell ref="B31:C31"/>
    <mergeCell ref="D31:E31"/>
    <mergeCell ref="F31:G31"/>
    <mergeCell ref="H31:I31"/>
    <mergeCell ref="J31:J32"/>
  </mergeCells>
  <pageMargins left="0.7" right="0.7" top="0.75" bottom="0.75" header="0.3" footer="0.3"/>
  <pageSetup paperSize="9"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activeCell="E26" sqref="E26"/>
    </sheetView>
  </sheetViews>
  <sheetFormatPr defaultRowHeight="15" x14ac:dyDescent="0.25"/>
  <cols>
    <col min="1" max="1" width="28.140625" style="2" customWidth="1"/>
    <col min="2" max="2" width="7.5703125" style="1" customWidth="1"/>
    <col min="3" max="3" width="10" style="1" customWidth="1"/>
    <col min="4" max="4" width="10.5703125" style="1" customWidth="1"/>
    <col min="5" max="5" width="8.85546875" style="1" customWidth="1"/>
    <col min="6" max="6" width="8.5703125" style="1" customWidth="1"/>
    <col min="7" max="7" width="13.28515625" style="1" customWidth="1"/>
    <col min="8" max="8" width="17" style="1" customWidth="1"/>
    <col min="9" max="9" width="14.85546875" style="1" customWidth="1"/>
    <col min="10" max="10" width="11.85546875" style="1" customWidth="1"/>
    <col min="11" max="14" width="9.140625" style="73"/>
    <col min="15" max="16384" width="9.140625" style="1"/>
  </cols>
  <sheetData>
    <row r="1" spans="1:14" ht="24" customHeight="1" thickBot="1" x14ac:dyDescent="0.3">
      <c r="A1" s="605" t="s">
        <v>432</v>
      </c>
      <c r="B1" s="634"/>
      <c r="C1" s="634"/>
      <c r="D1" s="634"/>
      <c r="E1" s="634"/>
      <c r="F1" s="634"/>
      <c r="G1" s="634"/>
      <c r="H1" s="634"/>
      <c r="I1" s="635"/>
      <c r="J1" s="636"/>
    </row>
    <row r="2" spans="1:14" s="5" customFormat="1" ht="38.25" customHeight="1" x14ac:dyDescent="0.2">
      <c r="A2" s="589" t="s">
        <v>609</v>
      </c>
      <c r="B2" s="545" t="s">
        <v>433</v>
      </c>
      <c r="C2" s="545" t="s">
        <v>434</v>
      </c>
      <c r="D2" s="638" t="s">
        <v>435</v>
      </c>
      <c r="E2" s="638" t="s">
        <v>436</v>
      </c>
      <c r="F2" s="638" t="s">
        <v>612</v>
      </c>
      <c r="G2" s="638" t="s">
        <v>437</v>
      </c>
      <c r="H2" s="639" t="s">
        <v>438</v>
      </c>
      <c r="I2" s="639" t="s">
        <v>439</v>
      </c>
      <c r="J2" s="632" t="s">
        <v>611</v>
      </c>
    </row>
    <row r="3" spans="1:14" s="5" customFormat="1" ht="26.25" customHeight="1" thickBot="1" x14ac:dyDescent="0.25">
      <c r="A3" s="573"/>
      <c r="B3" s="637"/>
      <c r="C3" s="637"/>
      <c r="D3" s="598"/>
      <c r="E3" s="598"/>
      <c r="F3" s="598"/>
      <c r="G3" s="598"/>
      <c r="H3" s="598"/>
      <c r="I3" s="598"/>
      <c r="J3" s="633"/>
    </row>
    <row r="4" spans="1:14" ht="15" customHeight="1" x14ac:dyDescent="0.2">
      <c r="A4" s="189" t="s">
        <v>609</v>
      </c>
      <c r="B4" s="305">
        <v>1</v>
      </c>
      <c r="C4" s="305">
        <v>5</v>
      </c>
      <c r="D4" s="305">
        <v>36</v>
      </c>
      <c r="E4" s="305">
        <v>34</v>
      </c>
      <c r="F4" s="305">
        <v>1</v>
      </c>
      <c r="G4" s="305">
        <v>9</v>
      </c>
      <c r="H4" s="306"/>
      <c r="I4" s="307">
        <v>2</v>
      </c>
      <c r="J4" s="308">
        <f>SUM(B4:I4)</f>
        <v>88</v>
      </c>
      <c r="K4" s="1"/>
      <c r="L4" s="1"/>
      <c r="M4" s="1"/>
      <c r="N4" s="1"/>
    </row>
    <row r="5" spans="1:14" ht="15" customHeight="1" thickBot="1" x14ac:dyDescent="0.25">
      <c r="A5" s="292" t="s">
        <v>116</v>
      </c>
      <c r="B5" s="206"/>
      <c r="C5" s="206">
        <v>1</v>
      </c>
      <c r="D5" s="206">
        <v>14</v>
      </c>
      <c r="E5" s="206">
        <v>8</v>
      </c>
      <c r="F5" s="206"/>
      <c r="G5" s="206">
        <v>4</v>
      </c>
      <c r="H5" s="309"/>
      <c r="I5" s="207"/>
      <c r="J5" s="208">
        <f t="shared" ref="J5:J13" si="0">SUM(B5:I5)</f>
        <v>27</v>
      </c>
      <c r="K5" s="1"/>
      <c r="L5" s="1"/>
      <c r="M5" s="1"/>
      <c r="N5" s="1"/>
    </row>
    <row r="6" spans="1:14" ht="15" customHeight="1" x14ac:dyDescent="0.25">
      <c r="A6" s="290" t="s">
        <v>519</v>
      </c>
      <c r="B6" s="203">
        <v>1</v>
      </c>
      <c r="C6" s="203">
        <v>4</v>
      </c>
      <c r="D6" s="203">
        <v>11</v>
      </c>
      <c r="E6" s="203">
        <v>32</v>
      </c>
      <c r="F6" s="203">
        <v>1</v>
      </c>
      <c r="G6" s="306"/>
      <c r="H6" s="203" t="s">
        <v>509</v>
      </c>
      <c r="I6" s="203">
        <v>9</v>
      </c>
      <c r="J6" s="291">
        <f t="shared" si="0"/>
        <v>58</v>
      </c>
    </row>
    <row r="7" spans="1:14" ht="15" customHeight="1" thickBot="1" x14ac:dyDescent="0.3">
      <c r="A7" s="314" t="s">
        <v>116</v>
      </c>
      <c r="B7" s="210"/>
      <c r="C7" s="210">
        <v>3</v>
      </c>
      <c r="D7" s="210">
        <v>5</v>
      </c>
      <c r="E7" s="210">
        <v>7</v>
      </c>
      <c r="F7" s="210">
        <v>1</v>
      </c>
      <c r="G7" s="309"/>
      <c r="H7" s="210" t="s">
        <v>509</v>
      </c>
      <c r="I7" s="210">
        <v>1</v>
      </c>
      <c r="J7" s="143">
        <f t="shared" si="0"/>
        <v>17</v>
      </c>
    </row>
    <row r="8" spans="1:14" ht="27.75" customHeight="1" x14ac:dyDescent="0.25">
      <c r="A8" s="290" t="s">
        <v>520</v>
      </c>
      <c r="B8" s="203">
        <v>1</v>
      </c>
      <c r="C8" s="203">
        <v>5</v>
      </c>
      <c r="D8" s="203">
        <v>11</v>
      </c>
      <c r="E8" s="203">
        <v>34</v>
      </c>
      <c r="F8" s="203">
        <v>1</v>
      </c>
      <c r="G8" s="306"/>
      <c r="H8" s="203" t="s">
        <v>509</v>
      </c>
      <c r="I8" s="203">
        <v>9</v>
      </c>
      <c r="J8" s="291">
        <f t="shared" si="0"/>
        <v>61</v>
      </c>
    </row>
    <row r="9" spans="1:14" ht="15" customHeight="1" thickBot="1" x14ac:dyDescent="0.3">
      <c r="A9" s="314" t="s">
        <v>116</v>
      </c>
      <c r="B9" s="210"/>
      <c r="C9" s="210"/>
      <c r="D9" s="210">
        <v>5</v>
      </c>
      <c r="E9" s="210">
        <v>7</v>
      </c>
      <c r="F9" s="210">
        <v>1</v>
      </c>
      <c r="G9" s="309"/>
      <c r="H9" s="210" t="s">
        <v>509</v>
      </c>
      <c r="I9" s="210">
        <v>5</v>
      </c>
      <c r="J9" s="143">
        <f t="shared" si="0"/>
        <v>18</v>
      </c>
    </row>
    <row r="10" spans="1:14" ht="30" customHeight="1" x14ac:dyDescent="0.25">
      <c r="A10" s="290" t="s">
        <v>527</v>
      </c>
      <c r="B10" s="203">
        <v>1</v>
      </c>
      <c r="C10" s="203">
        <v>5</v>
      </c>
      <c r="D10" s="203">
        <v>11</v>
      </c>
      <c r="E10" s="203">
        <v>27</v>
      </c>
      <c r="F10" s="203">
        <v>1</v>
      </c>
      <c r="G10" s="306"/>
      <c r="H10" s="203" t="s">
        <v>509</v>
      </c>
      <c r="I10" s="203">
        <v>13</v>
      </c>
      <c r="J10" s="291">
        <f t="shared" si="0"/>
        <v>58</v>
      </c>
    </row>
    <row r="11" spans="1:14" ht="15" customHeight="1" thickBot="1" x14ac:dyDescent="0.3">
      <c r="A11" s="314" t="s">
        <v>116</v>
      </c>
      <c r="B11" s="210">
        <v>1</v>
      </c>
      <c r="C11" s="210">
        <v>4</v>
      </c>
      <c r="D11" s="210">
        <v>3</v>
      </c>
      <c r="E11" s="210">
        <v>11</v>
      </c>
      <c r="F11" s="210">
        <v>1</v>
      </c>
      <c r="G11" s="309"/>
      <c r="H11" s="210" t="s">
        <v>509</v>
      </c>
      <c r="I11" s="210">
        <v>2</v>
      </c>
      <c r="J11" s="143">
        <f t="shared" si="0"/>
        <v>22</v>
      </c>
    </row>
    <row r="12" spans="1:14" ht="15" customHeight="1" x14ac:dyDescent="0.25">
      <c r="A12" s="290" t="s">
        <v>521</v>
      </c>
      <c r="B12" s="203">
        <v>1</v>
      </c>
      <c r="C12" s="203">
        <v>4</v>
      </c>
      <c r="D12" s="203">
        <v>10</v>
      </c>
      <c r="E12" s="203">
        <v>30</v>
      </c>
      <c r="F12" s="203">
        <v>1</v>
      </c>
      <c r="G12" s="306"/>
      <c r="H12" s="203" t="s">
        <v>509</v>
      </c>
      <c r="I12" s="203">
        <v>8</v>
      </c>
      <c r="J12" s="291">
        <f t="shared" si="0"/>
        <v>54</v>
      </c>
    </row>
    <row r="13" spans="1:14" ht="15" customHeight="1" thickBot="1" x14ac:dyDescent="0.3">
      <c r="A13" s="314" t="s">
        <v>116</v>
      </c>
      <c r="B13" s="210"/>
      <c r="C13" s="210"/>
      <c r="D13" s="210"/>
      <c r="E13" s="210">
        <v>1</v>
      </c>
      <c r="F13" s="210">
        <v>1</v>
      </c>
      <c r="G13" s="309"/>
      <c r="H13" s="210"/>
      <c r="I13" s="210"/>
      <c r="J13" s="143">
        <f t="shared" si="0"/>
        <v>2</v>
      </c>
    </row>
    <row r="14" spans="1:14" ht="15" customHeight="1" x14ac:dyDescent="0.25">
      <c r="A14" s="290" t="s">
        <v>522</v>
      </c>
      <c r="B14" s="203">
        <v>1</v>
      </c>
      <c r="C14" s="203">
        <v>4</v>
      </c>
      <c r="D14" s="203">
        <v>10</v>
      </c>
      <c r="E14" s="203">
        <v>27</v>
      </c>
      <c r="F14" s="203">
        <v>1</v>
      </c>
      <c r="G14" s="306"/>
      <c r="H14" s="203" t="s">
        <v>509</v>
      </c>
      <c r="I14" s="203">
        <v>6</v>
      </c>
      <c r="J14" s="291">
        <f t="shared" ref="J14:J17" si="1">SUM(B14:I14)</f>
        <v>49</v>
      </c>
    </row>
    <row r="15" spans="1:14" ht="15" customHeight="1" thickBot="1" x14ac:dyDescent="0.3">
      <c r="A15" s="314" t="s">
        <v>116</v>
      </c>
      <c r="B15" s="210">
        <v>1</v>
      </c>
      <c r="C15" s="210">
        <v>3</v>
      </c>
      <c r="D15" s="210">
        <v>8</v>
      </c>
      <c r="E15" s="210">
        <v>17</v>
      </c>
      <c r="F15" s="210"/>
      <c r="G15" s="309"/>
      <c r="H15" s="210" t="s">
        <v>509</v>
      </c>
      <c r="I15" s="210">
        <v>3</v>
      </c>
      <c r="J15" s="143">
        <f t="shared" si="1"/>
        <v>32</v>
      </c>
    </row>
    <row r="16" spans="1:14" ht="15" customHeight="1" x14ac:dyDescent="0.25">
      <c r="A16" s="290" t="s">
        <v>523</v>
      </c>
      <c r="B16" s="203">
        <v>1</v>
      </c>
      <c r="C16" s="203">
        <v>3</v>
      </c>
      <c r="D16" s="203">
        <v>11</v>
      </c>
      <c r="E16" s="203">
        <v>31</v>
      </c>
      <c r="F16" s="203">
        <v>1</v>
      </c>
      <c r="G16" s="306"/>
      <c r="H16" s="203" t="s">
        <v>509</v>
      </c>
      <c r="I16" s="203">
        <v>4</v>
      </c>
      <c r="J16" s="291">
        <f t="shared" si="1"/>
        <v>51</v>
      </c>
    </row>
    <row r="17" spans="1:15" ht="15" customHeight="1" thickBot="1" x14ac:dyDescent="0.3">
      <c r="A17" s="314" t="s">
        <v>116</v>
      </c>
      <c r="B17" s="210">
        <v>1</v>
      </c>
      <c r="C17" s="210"/>
      <c r="D17" s="210">
        <v>4</v>
      </c>
      <c r="E17" s="210">
        <v>1</v>
      </c>
      <c r="F17" s="210">
        <v>1</v>
      </c>
      <c r="G17" s="309"/>
      <c r="H17" s="210" t="s">
        <v>509</v>
      </c>
      <c r="I17" s="210">
        <v>1</v>
      </c>
      <c r="J17" s="143">
        <f t="shared" si="1"/>
        <v>8</v>
      </c>
    </row>
    <row r="18" spans="1:15" ht="15" customHeight="1" x14ac:dyDescent="0.25">
      <c r="A18" s="449" t="s">
        <v>524</v>
      </c>
      <c r="B18" s="450"/>
      <c r="C18" s="450"/>
      <c r="D18" s="450"/>
      <c r="E18" s="450"/>
      <c r="F18" s="450"/>
      <c r="G18" s="451"/>
      <c r="H18" s="450">
        <v>1</v>
      </c>
      <c r="I18" s="452">
        <v>2</v>
      </c>
      <c r="J18" s="453">
        <v>3</v>
      </c>
    </row>
    <row r="19" spans="1:15" ht="15" customHeight="1" thickBot="1" x14ac:dyDescent="0.3">
      <c r="A19" s="314" t="s">
        <v>116</v>
      </c>
      <c r="B19" s="210"/>
      <c r="C19" s="210"/>
      <c r="D19" s="210"/>
      <c r="E19" s="210"/>
      <c r="F19" s="210"/>
      <c r="G19" s="309"/>
      <c r="H19" s="210"/>
      <c r="I19" s="454">
        <v>1</v>
      </c>
      <c r="J19" s="143">
        <v>1</v>
      </c>
    </row>
    <row r="20" spans="1:15" ht="15" customHeight="1" x14ac:dyDescent="0.25">
      <c r="A20" s="296" t="s">
        <v>610</v>
      </c>
      <c r="B20" s="310">
        <f t="shared" ref="B20:F21" si="2">SUM(B6,B8,B10,B12,B14,B16)</f>
        <v>6</v>
      </c>
      <c r="C20" s="310">
        <f t="shared" si="2"/>
        <v>25</v>
      </c>
      <c r="D20" s="310">
        <f t="shared" si="2"/>
        <v>64</v>
      </c>
      <c r="E20" s="310">
        <f t="shared" si="2"/>
        <v>181</v>
      </c>
      <c r="F20" s="310">
        <f t="shared" si="2"/>
        <v>6</v>
      </c>
      <c r="G20" s="311"/>
      <c r="H20" s="310">
        <v>1</v>
      </c>
      <c r="I20" s="312">
        <v>51</v>
      </c>
      <c r="J20" s="313">
        <v>334</v>
      </c>
    </row>
    <row r="21" spans="1:15" ht="15" customHeight="1" thickBot="1" x14ac:dyDescent="0.3">
      <c r="A21" s="314" t="s">
        <v>116</v>
      </c>
      <c r="B21" s="211">
        <f t="shared" si="2"/>
        <v>3</v>
      </c>
      <c r="C21" s="211">
        <f t="shared" si="2"/>
        <v>10</v>
      </c>
      <c r="D21" s="211">
        <f t="shared" si="2"/>
        <v>25</v>
      </c>
      <c r="E21" s="211">
        <f t="shared" si="2"/>
        <v>44</v>
      </c>
      <c r="F21" s="211">
        <f t="shared" si="2"/>
        <v>5</v>
      </c>
      <c r="G21" s="309"/>
      <c r="H21" s="211" t="s">
        <v>509</v>
      </c>
      <c r="I21" s="212">
        <v>13</v>
      </c>
      <c r="J21" s="143">
        <v>100</v>
      </c>
      <c r="O21" s="58"/>
    </row>
    <row r="22" spans="1:15" ht="15" customHeight="1" x14ac:dyDescent="0.25">
      <c r="A22" s="79" t="s">
        <v>557</v>
      </c>
      <c r="B22" s="293">
        <f t="shared" ref="B22:H22" si="3">B20+B4</f>
        <v>7</v>
      </c>
      <c r="C22" s="293">
        <f t="shared" si="3"/>
        <v>30</v>
      </c>
      <c r="D22" s="293">
        <f t="shared" si="3"/>
        <v>100</v>
      </c>
      <c r="E22" s="293">
        <f t="shared" si="3"/>
        <v>215</v>
      </c>
      <c r="F22" s="293">
        <f t="shared" si="3"/>
        <v>7</v>
      </c>
      <c r="G22" s="293">
        <f t="shared" si="3"/>
        <v>9</v>
      </c>
      <c r="H22" s="293">
        <f t="shared" si="3"/>
        <v>1</v>
      </c>
      <c r="I22" s="293">
        <v>51</v>
      </c>
      <c r="J22" s="204">
        <v>420</v>
      </c>
      <c r="O22" s="58"/>
    </row>
    <row r="23" spans="1:15" ht="15" customHeight="1" thickBot="1" x14ac:dyDescent="0.3">
      <c r="A23" s="292" t="s">
        <v>116</v>
      </c>
      <c r="B23" s="211">
        <f>B21+B5</f>
        <v>3</v>
      </c>
      <c r="C23" s="211">
        <f>C21+C5</f>
        <v>11</v>
      </c>
      <c r="D23" s="211">
        <f>D21+D5</f>
        <v>39</v>
      </c>
      <c r="E23" s="211">
        <f>E21+E5</f>
        <v>52</v>
      </c>
      <c r="F23" s="211">
        <f>F21+F5</f>
        <v>5</v>
      </c>
      <c r="G23" s="211">
        <f>G5</f>
        <v>4</v>
      </c>
      <c r="H23" s="211" t="s">
        <v>509</v>
      </c>
      <c r="I23" s="211">
        <v>13</v>
      </c>
      <c r="J23" s="143">
        <v>127</v>
      </c>
      <c r="O23" s="58"/>
    </row>
    <row r="24" spans="1:15" ht="12.75" x14ac:dyDescent="0.2">
      <c r="A24" s="1"/>
      <c r="K24" s="1"/>
      <c r="L24" s="1"/>
      <c r="M24" s="1"/>
      <c r="N24" s="1"/>
    </row>
    <row r="25" spans="1:15" ht="12.75" x14ac:dyDescent="0.2">
      <c r="A25" s="1"/>
      <c r="K25" s="1"/>
      <c r="L25" s="1"/>
      <c r="M25" s="1"/>
      <c r="N25" s="1"/>
    </row>
    <row r="26" spans="1:15" ht="12.75" x14ac:dyDescent="0.2">
      <c r="A26" s="1"/>
      <c r="K26" s="1"/>
      <c r="L26" s="1"/>
      <c r="M26" s="1"/>
      <c r="N26" s="1"/>
    </row>
    <row r="27" spans="1:15" ht="12.75" x14ac:dyDescent="0.2">
      <c r="A27" s="1"/>
      <c r="K27" s="1"/>
      <c r="L27" s="1"/>
      <c r="M27" s="1"/>
      <c r="N27" s="1"/>
    </row>
    <row r="28" spans="1:15" ht="12.75" x14ac:dyDescent="0.2">
      <c r="A28" s="1"/>
      <c r="K28" s="1"/>
      <c r="L28" s="1"/>
      <c r="M28" s="1"/>
      <c r="N28" s="1"/>
    </row>
  </sheetData>
  <mergeCells count="11">
    <mergeCell ref="J2:J3"/>
    <mergeCell ref="A1:J1"/>
    <mergeCell ref="A2:A3"/>
    <mergeCell ref="B2:B3"/>
    <mergeCell ref="C2:C3"/>
    <mergeCell ref="D2:D3"/>
    <mergeCell ref="E2:E3"/>
    <mergeCell ref="F2:F3"/>
    <mergeCell ref="G2:G3"/>
    <mergeCell ref="H2:H3"/>
    <mergeCell ref="I2:I3"/>
  </mergeCells>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topLeftCell="A4" zoomScaleNormal="100" workbookViewId="0">
      <selection activeCell="A22" sqref="A22"/>
    </sheetView>
  </sheetViews>
  <sheetFormatPr defaultRowHeight="12.75" x14ac:dyDescent="0.2"/>
  <cols>
    <col min="1" max="1" width="44.140625" style="2" customWidth="1"/>
    <col min="2" max="6" width="10.140625" style="1" customWidth="1"/>
    <col min="7" max="7" width="18" style="1" customWidth="1"/>
    <col min="8" max="8" width="14.28515625" style="1" customWidth="1"/>
    <col min="9" max="9" width="10.140625" style="1" customWidth="1"/>
    <col min="10" max="10" width="14.28515625" style="1" customWidth="1"/>
    <col min="11" max="11" width="15.140625" style="1" customWidth="1"/>
    <col min="12" max="16384" width="9.140625" style="1"/>
  </cols>
  <sheetData>
    <row r="1" spans="1:11" ht="31.5" customHeight="1" x14ac:dyDescent="0.2">
      <c r="A1" s="642" t="s">
        <v>501</v>
      </c>
      <c r="B1" s="643"/>
      <c r="C1" s="643"/>
      <c r="D1" s="643"/>
      <c r="E1" s="643"/>
      <c r="F1" s="643"/>
      <c r="G1" s="643"/>
      <c r="H1" s="643"/>
      <c r="I1" s="643"/>
      <c r="J1" s="643"/>
      <c r="K1" s="644"/>
    </row>
    <row r="2" spans="1:11" s="5" customFormat="1" ht="18.75" customHeight="1" x14ac:dyDescent="0.2">
      <c r="A2" s="640" t="s">
        <v>508</v>
      </c>
      <c r="B2" s="645" t="s">
        <v>35</v>
      </c>
      <c r="C2" s="645"/>
      <c r="D2" s="645"/>
      <c r="E2" s="645"/>
      <c r="F2" s="645"/>
      <c r="G2" s="645"/>
      <c r="H2" s="646" t="s">
        <v>608</v>
      </c>
      <c r="I2" s="647"/>
      <c r="J2" s="647"/>
      <c r="K2" s="648" t="s">
        <v>607</v>
      </c>
    </row>
    <row r="3" spans="1:11" s="5" customFormat="1" ht="52.5" customHeight="1" thickBot="1" x14ac:dyDescent="0.25">
      <c r="A3" s="641"/>
      <c r="B3" s="481" t="s">
        <v>36</v>
      </c>
      <c r="C3" s="481" t="s">
        <v>37</v>
      </c>
      <c r="D3" s="481" t="s">
        <v>38</v>
      </c>
      <c r="E3" s="482" t="s">
        <v>39</v>
      </c>
      <c r="F3" s="481" t="s">
        <v>40</v>
      </c>
      <c r="G3" s="481" t="s">
        <v>69</v>
      </c>
      <c r="H3" s="506" t="s">
        <v>605</v>
      </c>
      <c r="I3" s="507" t="s">
        <v>613</v>
      </c>
      <c r="J3" s="506" t="s">
        <v>606</v>
      </c>
      <c r="K3" s="648"/>
    </row>
    <row r="4" spans="1:11" s="6" customFormat="1" x14ac:dyDescent="0.2">
      <c r="A4" s="189" t="s">
        <v>519</v>
      </c>
      <c r="B4" s="483">
        <f>SUM(B5:B10)</f>
        <v>7.6999999999999999E-2</v>
      </c>
      <c r="C4" s="483">
        <f t="shared" ref="C4:I4" si="0">SUM(C5:C10)</f>
        <v>2.6950000000000003</v>
      </c>
      <c r="D4" s="483">
        <f t="shared" si="0"/>
        <v>2.2530000000000001</v>
      </c>
      <c r="E4" s="483">
        <f t="shared" si="0"/>
        <v>1.335</v>
      </c>
      <c r="F4" s="483"/>
      <c r="G4" s="483"/>
      <c r="H4" s="483"/>
      <c r="I4" s="483">
        <f t="shared" si="0"/>
        <v>2.1230000000000002</v>
      </c>
      <c r="J4" s="483">
        <v>1</v>
      </c>
      <c r="K4" s="484"/>
    </row>
    <row r="5" spans="1:11" s="6" customFormat="1" x14ac:dyDescent="0.2">
      <c r="A5" s="219" t="s">
        <v>465</v>
      </c>
      <c r="B5" s="485"/>
      <c r="C5" s="485"/>
      <c r="D5" s="485"/>
      <c r="E5" s="485"/>
      <c r="F5" s="485"/>
      <c r="G5" s="485"/>
      <c r="H5" s="485"/>
      <c r="I5" s="486"/>
      <c r="J5" s="487"/>
      <c r="K5" s="488"/>
    </row>
    <row r="6" spans="1:11" s="6" customFormat="1" x14ac:dyDescent="0.2">
      <c r="A6" s="219" t="s">
        <v>466</v>
      </c>
      <c r="B6" s="485"/>
      <c r="C6" s="485"/>
      <c r="D6" s="485"/>
      <c r="E6" s="485"/>
      <c r="F6" s="485"/>
      <c r="G6" s="485"/>
      <c r="H6" s="485"/>
      <c r="I6" s="486"/>
      <c r="J6" s="487"/>
      <c r="K6" s="488"/>
    </row>
    <row r="7" spans="1:11" s="6" customFormat="1" x14ac:dyDescent="0.2">
      <c r="A7" s="219" t="s">
        <v>462</v>
      </c>
      <c r="B7" s="485"/>
      <c r="C7" s="485"/>
      <c r="D7" s="485"/>
      <c r="E7" s="485"/>
      <c r="F7" s="485"/>
      <c r="G7" s="485"/>
      <c r="H7" s="485"/>
      <c r="I7" s="486"/>
      <c r="J7" s="487"/>
      <c r="K7" s="488"/>
    </row>
    <row r="8" spans="1:11" s="6" customFormat="1" x14ac:dyDescent="0.2">
      <c r="A8" s="219" t="s">
        <v>463</v>
      </c>
      <c r="B8" s="485">
        <v>7.6999999999999999E-2</v>
      </c>
      <c r="C8" s="485">
        <v>0.69599999999999995</v>
      </c>
      <c r="D8" s="485">
        <v>1.252</v>
      </c>
      <c r="E8" s="485">
        <v>0.33400000000000002</v>
      </c>
      <c r="F8" s="485"/>
      <c r="G8" s="485"/>
      <c r="H8" s="485"/>
      <c r="I8" s="486">
        <v>0.748</v>
      </c>
      <c r="J8" s="487">
        <v>1</v>
      </c>
      <c r="K8" s="488"/>
    </row>
    <row r="9" spans="1:11" s="6" customFormat="1" x14ac:dyDescent="0.2">
      <c r="A9" s="219" t="s">
        <v>464</v>
      </c>
      <c r="B9" s="485"/>
      <c r="C9" s="485"/>
      <c r="D9" s="485">
        <v>1.0009999999999999</v>
      </c>
      <c r="E9" s="485"/>
      <c r="F9" s="485"/>
      <c r="G9" s="485"/>
      <c r="H9" s="485"/>
      <c r="I9" s="486">
        <v>0.375</v>
      </c>
      <c r="J9" s="487"/>
      <c r="K9" s="488"/>
    </row>
    <row r="10" spans="1:11" s="6" customFormat="1" x14ac:dyDescent="0.2">
      <c r="A10" s="219" t="s">
        <v>467</v>
      </c>
      <c r="B10" s="486"/>
      <c r="C10" s="485">
        <v>1.9990000000000001</v>
      </c>
      <c r="D10" s="485"/>
      <c r="E10" s="485">
        <v>1.0009999999999999</v>
      </c>
      <c r="F10" s="485"/>
      <c r="G10" s="485"/>
      <c r="H10" s="485"/>
      <c r="I10" s="486">
        <v>1</v>
      </c>
      <c r="J10" s="487"/>
      <c r="K10" s="488"/>
    </row>
    <row r="11" spans="1:11" s="6" customFormat="1" ht="13.5" customHeight="1" thickBot="1" x14ac:dyDescent="0.25">
      <c r="A11" s="219" t="s">
        <v>502</v>
      </c>
      <c r="B11" s="485">
        <v>7.6999999999999999E-2</v>
      </c>
      <c r="C11" s="485">
        <v>2.6949999999999998</v>
      </c>
      <c r="D11" s="485">
        <v>1.252</v>
      </c>
      <c r="E11" s="485">
        <v>1.0009999999999999</v>
      </c>
      <c r="F11" s="485"/>
      <c r="G11" s="485"/>
      <c r="H11" s="485"/>
      <c r="I11" s="486">
        <v>0.748</v>
      </c>
      <c r="J11" s="487"/>
      <c r="K11" s="489"/>
    </row>
    <row r="12" spans="1:11" s="6" customFormat="1" ht="15" customHeight="1" x14ac:dyDescent="0.2">
      <c r="A12" s="189" t="s">
        <v>520</v>
      </c>
      <c r="B12" s="483">
        <f>SUM(B13:B18)</f>
        <v>2.4830000000000001</v>
      </c>
      <c r="C12" s="483">
        <f t="shared" ref="C12:I12" si="1">SUM(C13:C18)</f>
        <v>0.64900000000000002</v>
      </c>
      <c r="D12" s="483">
        <f t="shared" si="1"/>
        <v>4.5789999999999988</v>
      </c>
      <c r="E12" s="483">
        <f t="shared" si="1"/>
        <v>0.91500000000000004</v>
      </c>
      <c r="F12" s="483">
        <f t="shared" si="1"/>
        <v>0.05</v>
      </c>
      <c r="G12" s="483"/>
      <c r="H12" s="483"/>
      <c r="I12" s="483">
        <f t="shared" si="1"/>
        <v>1.339</v>
      </c>
      <c r="J12" s="496"/>
      <c r="K12" s="497">
        <f t="shared" ref="K12" si="2">SUM(K13:K18)</f>
        <v>0.16</v>
      </c>
    </row>
    <row r="13" spans="1:11" s="6" customFormat="1" ht="15" customHeight="1" x14ac:dyDescent="0.2">
      <c r="A13" s="219" t="s">
        <v>465</v>
      </c>
      <c r="B13" s="485"/>
      <c r="C13" s="485"/>
      <c r="D13" s="485"/>
      <c r="E13" s="485"/>
      <c r="F13" s="485"/>
      <c r="G13" s="485"/>
      <c r="H13" s="485"/>
      <c r="I13" s="486"/>
      <c r="J13" s="487"/>
      <c r="K13" s="488"/>
    </row>
    <row r="14" spans="1:11" s="6" customFormat="1" ht="15" customHeight="1" x14ac:dyDescent="0.2">
      <c r="A14" s="219" t="s">
        <v>466</v>
      </c>
      <c r="B14" s="485"/>
      <c r="C14" s="485"/>
      <c r="D14" s="485"/>
      <c r="E14" s="485"/>
      <c r="F14" s="485"/>
      <c r="G14" s="485"/>
      <c r="H14" s="485"/>
      <c r="I14" s="486">
        <v>0.5</v>
      </c>
      <c r="J14" s="487"/>
      <c r="K14" s="488"/>
    </row>
    <row r="15" spans="1:11" s="6" customFormat="1" ht="15" customHeight="1" x14ac:dyDescent="0.2">
      <c r="A15" s="219" t="s">
        <v>462</v>
      </c>
      <c r="B15" s="485"/>
      <c r="C15" s="485"/>
      <c r="D15" s="485"/>
      <c r="E15" s="485"/>
      <c r="F15" s="485"/>
      <c r="G15" s="485"/>
      <c r="H15" s="485"/>
      <c r="I15" s="486"/>
      <c r="J15" s="487"/>
      <c r="K15" s="488"/>
    </row>
    <row r="16" spans="1:11" s="6" customFormat="1" ht="15" customHeight="1" x14ac:dyDescent="0.2">
      <c r="A16" s="219" t="s">
        <v>463</v>
      </c>
      <c r="B16" s="485">
        <v>2.3330000000000002</v>
      </c>
      <c r="C16" s="485">
        <v>0.64900000000000002</v>
      </c>
      <c r="D16" s="485">
        <v>4.3949999999999996</v>
      </c>
      <c r="E16" s="485"/>
      <c r="F16" s="485"/>
      <c r="G16" s="485"/>
      <c r="H16" s="485"/>
      <c r="I16" s="486">
        <v>0.1</v>
      </c>
      <c r="J16" s="487"/>
      <c r="K16" s="488">
        <v>0.16</v>
      </c>
    </row>
    <row r="17" spans="1:11" s="6" customFormat="1" ht="15" customHeight="1" x14ac:dyDescent="0.2">
      <c r="A17" s="219" t="s">
        <v>464</v>
      </c>
      <c r="B17" s="485">
        <v>0.05</v>
      </c>
      <c r="C17" s="485"/>
      <c r="D17" s="485">
        <v>0.1</v>
      </c>
      <c r="E17" s="485"/>
      <c r="F17" s="485">
        <v>0.05</v>
      </c>
      <c r="G17" s="485"/>
      <c r="H17" s="485"/>
      <c r="I17" s="486">
        <v>0.40500000000000003</v>
      </c>
      <c r="J17" s="487"/>
      <c r="K17" s="488"/>
    </row>
    <row r="18" spans="1:11" s="6" customFormat="1" ht="15" customHeight="1" x14ac:dyDescent="0.2">
      <c r="A18" s="219" t="s">
        <v>467</v>
      </c>
      <c r="B18" s="486">
        <v>0.1</v>
      </c>
      <c r="C18" s="485"/>
      <c r="D18" s="485">
        <v>8.4000000000000005E-2</v>
      </c>
      <c r="E18" s="485">
        <v>0.91500000000000004</v>
      </c>
      <c r="F18" s="485"/>
      <c r="G18" s="485"/>
      <c r="H18" s="485"/>
      <c r="I18" s="486">
        <v>0.33400000000000002</v>
      </c>
      <c r="J18" s="490"/>
      <c r="K18" s="488"/>
    </row>
    <row r="19" spans="1:11" s="6" customFormat="1" ht="15" customHeight="1" thickBot="1" x14ac:dyDescent="0.25">
      <c r="A19" s="219" t="s">
        <v>502</v>
      </c>
      <c r="B19" s="485">
        <v>1</v>
      </c>
      <c r="C19" s="485"/>
      <c r="D19" s="485">
        <v>2.395</v>
      </c>
      <c r="E19" s="485"/>
      <c r="F19" s="485"/>
      <c r="G19" s="485"/>
      <c r="H19" s="485"/>
      <c r="I19" s="486"/>
      <c r="J19" s="491"/>
      <c r="K19" s="488">
        <v>0.16</v>
      </c>
    </row>
    <row r="20" spans="1:11" s="6" customFormat="1" ht="15" customHeight="1" x14ac:dyDescent="0.2">
      <c r="A20" s="189" t="s">
        <v>527</v>
      </c>
      <c r="B20" s="483">
        <v>2.722</v>
      </c>
      <c r="C20" s="483">
        <v>4.1219999999999999</v>
      </c>
      <c r="D20" s="483">
        <v>1.5780000000000001</v>
      </c>
      <c r="E20" s="483">
        <v>0.33400000000000002</v>
      </c>
      <c r="F20" s="483"/>
      <c r="G20" s="483"/>
      <c r="H20" s="483"/>
      <c r="I20" s="493"/>
      <c r="J20" s="496"/>
      <c r="K20" s="494">
        <v>0.60399999999999998</v>
      </c>
    </row>
    <row r="21" spans="1:11" s="6" customFormat="1" ht="15" customHeight="1" x14ac:dyDescent="0.2">
      <c r="A21" s="219" t="s">
        <v>465</v>
      </c>
      <c r="B21" s="485"/>
      <c r="C21" s="485"/>
      <c r="D21" s="485"/>
      <c r="E21" s="485"/>
      <c r="F21" s="485"/>
      <c r="G21" s="485"/>
      <c r="H21" s="485"/>
      <c r="I21" s="486"/>
      <c r="J21" s="487"/>
      <c r="K21" s="488"/>
    </row>
    <row r="22" spans="1:11" s="6" customFormat="1" ht="15" customHeight="1" x14ac:dyDescent="0.2">
      <c r="A22" s="219" t="s">
        <v>466</v>
      </c>
      <c r="B22" s="485"/>
      <c r="C22" s="485"/>
      <c r="D22" s="485"/>
      <c r="E22" s="485"/>
      <c r="F22" s="485"/>
      <c r="G22" s="485"/>
      <c r="H22" s="485"/>
      <c r="I22" s="486"/>
      <c r="J22" s="487"/>
      <c r="K22" s="488"/>
    </row>
    <row r="23" spans="1:11" s="6" customFormat="1" ht="15" customHeight="1" x14ac:dyDescent="0.2">
      <c r="A23" s="219" t="s">
        <v>462</v>
      </c>
      <c r="B23" s="485"/>
      <c r="C23" s="485"/>
      <c r="D23" s="485"/>
      <c r="E23" s="485"/>
      <c r="F23" s="485"/>
      <c r="G23" s="485"/>
      <c r="H23" s="485"/>
      <c r="I23" s="486"/>
      <c r="J23" s="487"/>
      <c r="K23" s="488"/>
    </row>
    <row r="24" spans="1:11" s="6" customFormat="1" ht="15" customHeight="1" x14ac:dyDescent="0.2">
      <c r="A24" s="219" t="s">
        <v>463</v>
      </c>
      <c r="B24" s="485">
        <v>2.722</v>
      </c>
      <c r="C24" s="485">
        <v>4.1219999999999999</v>
      </c>
      <c r="D24" s="485">
        <v>1.5780000000000001</v>
      </c>
      <c r="E24" s="485">
        <v>0.33400000000000002</v>
      </c>
      <c r="F24" s="485"/>
      <c r="G24" s="485"/>
      <c r="H24" s="485"/>
      <c r="I24" s="486"/>
      <c r="J24" s="487"/>
      <c r="K24" s="488">
        <f>0.504+0.1</f>
        <v>0.60399999999999998</v>
      </c>
    </row>
    <row r="25" spans="1:11" s="6" customFormat="1" ht="15" customHeight="1" x14ac:dyDescent="0.2">
      <c r="A25" s="219" t="s">
        <v>464</v>
      </c>
      <c r="B25" s="485"/>
      <c r="C25" s="485"/>
      <c r="D25" s="485"/>
      <c r="E25" s="485"/>
      <c r="F25" s="485"/>
      <c r="G25" s="485"/>
      <c r="H25" s="485"/>
      <c r="I25" s="486"/>
      <c r="J25" s="487"/>
      <c r="K25" s="488"/>
    </row>
    <row r="26" spans="1:11" s="6" customFormat="1" ht="15" customHeight="1" x14ac:dyDescent="0.2">
      <c r="A26" s="219" t="s">
        <v>467</v>
      </c>
      <c r="B26" s="486"/>
      <c r="C26" s="485"/>
      <c r="D26" s="485"/>
      <c r="E26" s="485"/>
      <c r="F26" s="485"/>
      <c r="G26" s="485"/>
      <c r="H26" s="485"/>
      <c r="I26" s="486"/>
      <c r="J26" s="487"/>
      <c r="K26" s="488"/>
    </row>
    <row r="27" spans="1:11" s="6" customFormat="1" ht="15" customHeight="1" thickBot="1" x14ac:dyDescent="0.25">
      <c r="A27" s="219" t="s">
        <v>502</v>
      </c>
      <c r="B27" s="485"/>
      <c r="C27" s="485">
        <v>1.5620000000000001</v>
      </c>
      <c r="D27" s="485">
        <v>0.16400000000000001</v>
      </c>
      <c r="E27" s="485">
        <v>0.33400000000000002</v>
      </c>
      <c r="F27" s="485"/>
      <c r="G27" s="485"/>
      <c r="H27" s="485"/>
      <c r="I27" s="486"/>
      <c r="J27" s="491"/>
      <c r="K27" s="488">
        <f>0.504+0.1</f>
        <v>0.60399999999999998</v>
      </c>
    </row>
    <row r="28" spans="1:11" s="6" customFormat="1" ht="15" customHeight="1" x14ac:dyDescent="0.2">
      <c r="A28" s="189" t="s">
        <v>521</v>
      </c>
      <c r="B28" s="483"/>
      <c r="C28" s="483">
        <v>2.0009999999999999</v>
      </c>
      <c r="D28" s="483">
        <v>1</v>
      </c>
      <c r="E28" s="483"/>
      <c r="F28" s="483"/>
      <c r="G28" s="483"/>
      <c r="H28" s="483"/>
      <c r="I28" s="493">
        <v>1</v>
      </c>
      <c r="J28" s="493">
        <v>2.5990000000000002</v>
      </c>
      <c r="K28" s="494">
        <v>2.8</v>
      </c>
    </row>
    <row r="29" spans="1:11" s="6" customFormat="1" ht="15" customHeight="1" x14ac:dyDescent="0.2">
      <c r="A29" s="219" t="s">
        <v>465</v>
      </c>
      <c r="B29" s="485"/>
      <c r="C29" s="485"/>
      <c r="D29" s="485"/>
      <c r="E29" s="485"/>
      <c r="F29" s="485"/>
      <c r="G29" s="485"/>
      <c r="H29" s="485"/>
      <c r="I29" s="486"/>
      <c r="J29" s="486"/>
      <c r="K29" s="488"/>
    </row>
    <row r="30" spans="1:11" s="6" customFormat="1" ht="15" customHeight="1" x14ac:dyDescent="0.2">
      <c r="A30" s="219" t="s">
        <v>466</v>
      </c>
      <c r="B30" s="485"/>
      <c r="C30" s="485"/>
      <c r="D30" s="485"/>
      <c r="E30" s="485"/>
      <c r="F30" s="485"/>
      <c r="G30" s="485"/>
      <c r="H30" s="485"/>
      <c r="I30" s="486"/>
      <c r="J30" s="486"/>
      <c r="K30" s="488"/>
    </row>
    <row r="31" spans="1:11" s="6" customFormat="1" ht="15" customHeight="1" x14ac:dyDescent="0.2">
      <c r="A31" s="219" t="s">
        <v>462</v>
      </c>
      <c r="B31" s="485"/>
      <c r="C31" s="485"/>
      <c r="D31" s="485"/>
      <c r="E31" s="485"/>
      <c r="F31" s="485"/>
      <c r="G31" s="485"/>
      <c r="H31" s="485"/>
      <c r="I31" s="486"/>
      <c r="J31" s="486"/>
      <c r="K31" s="488"/>
    </row>
    <row r="32" spans="1:11" s="6" customFormat="1" ht="15" customHeight="1" x14ac:dyDescent="0.2">
      <c r="A32" s="219" t="s">
        <v>463</v>
      </c>
      <c r="B32" s="485"/>
      <c r="C32" s="485">
        <f>1.001+1</f>
        <v>2.0009999999999999</v>
      </c>
      <c r="D32" s="485">
        <v>1</v>
      </c>
      <c r="E32" s="485"/>
      <c r="F32" s="485"/>
      <c r="G32" s="485"/>
      <c r="H32" s="485"/>
      <c r="I32" s="486"/>
      <c r="J32" s="486">
        <v>2.399</v>
      </c>
      <c r="K32" s="488">
        <f>1+1</f>
        <v>2</v>
      </c>
    </row>
    <row r="33" spans="1:11" s="6" customFormat="1" ht="12.75" customHeight="1" x14ac:dyDescent="0.2">
      <c r="A33" s="219" t="s">
        <v>464</v>
      </c>
      <c r="B33" s="485"/>
      <c r="C33" s="485"/>
      <c r="D33" s="485"/>
      <c r="E33" s="485"/>
      <c r="F33" s="485"/>
      <c r="G33" s="485"/>
      <c r="H33" s="485"/>
      <c r="I33" s="486"/>
      <c r="J33" s="486"/>
      <c r="K33" s="488">
        <v>0.8</v>
      </c>
    </row>
    <row r="34" spans="1:11" s="6" customFormat="1" ht="15" customHeight="1" x14ac:dyDescent="0.2">
      <c r="A34" s="219" t="s">
        <v>467</v>
      </c>
      <c r="B34" s="486"/>
      <c r="C34" s="485"/>
      <c r="D34" s="485"/>
      <c r="E34" s="485"/>
      <c r="F34" s="485"/>
      <c r="G34" s="485"/>
      <c r="H34" s="485"/>
      <c r="I34" s="486">
        <v>1</v>
      </c>
      <c r="J34" s="486">
        <v>0.2</v>
      </c>
      <c r="K34" s="488"/>
    </row>
    <row r="35" spans="1:11" s="6" customFormat="1" ht="15" customHeight="1" thickBot="1" x14ac:dyDescent="0.25">
      <c r="A35" s="219" t="s">
        <v>502</v>
      </c>
      <c r="B35" s="485"/>
      <c r="C35" s="485"/>
      <c r="D35" s="485"/>
      <c r="E35" s="485"/>
      <c r="F35" s="485"/>
      <c r="G35" s="485"/>
      <c r="H35" s="485"/>
      <c r="I35" s="486"/>
      <c r="J35" s="495">
        <v>0.4</v>
      </c>
      <c r="K35" s="488">
        <v>1</v>
      </c>
    </row>
    <row r="36" spans="1:11" s="6" customFormat="1" ht="15" customHeight="1" x14ac:dyDescent="0.2">
      <c r="A36" s="189" t="s">
        <v>522</v>
      </c>
      <c r="B36" s="483">
        <v>4.0010000000000003</v>
      </c>
      <c r="C36" s="483">
        <v>4.2240000000000002</v>
      </c>
      <c r="D36" s="483">
        <v>4.6369999999999996</v>
      </c>
      <c r="E36" s="483"/>
      <c r="F36" s="483">
        <v>1.3</v>
      </c>
      <c r="G36" s="483"/>
      <c r="H36" s="483"/>
      <c r="I36" s="493"/>
      <c r="J36" s="496"/>
      <c r="K36" s="494"/>
    </row>
    <row r="37" spans="1:11" s="6" customFormat="1" ht="15" customHeight="1" x14ac:dyDescent="0.2">
      <c r="A37" s="219" t="s">
        <v>465</v>
      </c>
      <c r="B37" s="485">
        <v>1</v>
      </c>
      <c r="C37" s="485"/>
      <c r="D37" s="485"/>
      <c r="E37" s="485"/>
      <c r="F37" s="485"/>
      <c r="G37" s="485"/>
      <c r="H37" s="485"/>
      <c r="I37" s="486"/>
      <c r="J37" s="487"/>
      <c r="K37" s="488"/>
    </row>
    <row r="38" spans="1:11" s="6" customFormat="1" ht="15" customHeight="1" x14ac:dyDescent="0.2">
      <c r="A38" s="219" t="s">
        <v>466</v>
      </c>
      <c r="B38" s="485"/>
      <c r="C38" s="485"/>
      <c r="D38" s="485"/>
      <c r="E38" s="485"/>
      <c r="F38" s="485"/>
      <c r="G38" s="485"/>
      <c r="H38" s="485"/>
      <c r="I38" s="486"/>
      <c r="J38" s="487"/>
      <c r="K38" s="488"/>
    </row>
    <row r="39" spans="1:11" s="6" customFormat="1" ht="15" customHeight="1" x14ac:dyDescent="0.2">
      <c r="A39" s="219" t="s">
        <v>462</v>
      </c>
      <c r="B39" s="485"/>
      <c r="C39" s="485"/>
      <c r="D39" s="485"/>
      <c r="E39" s="485"/>
      <c r="F39" s="485"/>
      <c r="G39" s="485"/>
      <c r="H39" s="485"/>
      <c r="I39" s="486"/>
      <c r="J39" s="487"/>
      <c r="K39" s="488"/>
    </row>
    <row r="40" spans="1:11" s="6" customFormat="1" ht="15" customHeight="1" x14ac:dyDescent="0.2">
      <c r="A40" s="219" t="s">
        <v>463</v>
      </c>
      <c r="B40" s="485">
        <v>3.0009999999999999</v>
      </c>
      <c r="C40" s="485">
        <v>4.2240000000000002</v>
      </c>
      <c r="D40" s="485">
        <v>2.9740000000000002</v>
      </c>
      <c r="E40" s="485"/>
      <c r="F40" s="485"/>
      <c r="G40" s="485"/>
      <c r="H40" s="485"/>
      <c r="I40" s="486"/>
      <c r="J40" s="487"/>
      <c r="K40" s="488"/>
    </row>
    <row r="41" spans="1:11" s="6" customFormat="1" ht="15" customHeight="1" x14ac:dyDescent="0.2">
      <c r="A41" s="219" t="s">
        <v>464</v>
      </c>
      <c r="B41" s="485"/>
      <c r="C41" s="485"/>
      <c r="D41" s="485"/>
      <c r="E41" s="485"/>
      <c r="F41" s="485"/>
      <c r="G41" s="485"/>
      <c r="H41" s="485"/>
      <c r="I41" s="486"/>
      <c r="J41" s="487"/>
      <c r="K41" s="488"/>
    </row>
    <row r="42" spans="1:11" s="6" customFormat="1" ht="15" customHeight="1" x14ac:dyDescent="0.2">
      <c r="A42" s="219" t="s">
        <v>467</v>
      </c>
      <c r="B42" s="486"/>
      <c r="C42" s="485"/>
      <c r="D42" s="485">
        <v>1.663</v>
      </c>
      <c r="E42" s="485"/>
      <c r="F42" s="485">
        <v>1.3</v>
      </c>
      <c r="G42" s="485"/>
      <c r="H42" s="485"/>
      <c r="I42" s="486"/>
      <c r="J42" s="487"/>
      <c r="K42" s="488"/>
    </row>
    <row r="43" spans="1:11" s="6" customFormat="1" ht="15" customHeight="1" thickBot="1" x14ac:dyDescent="0.25">
      <c r="A43" s="219" t="s">
        <v>502</v>
      </c>
      <c r="B43" s="485">
        <v>0.5</v>
      </c>
      <c r="C43" s="485">
        <v>4.2240000000000002</v>
      </c>
      <c r="D43" s="485">
        <v>2.8889999999999998</v>
      </c>
      <c r="E43" s="485"/>
      <c r="F43" s="485">
        <v>0.3</v>
      </c>
      <c r="G43" s="485"/>
      <c r="H43" s="485"/>
      <c r="I43" s="486"/>
      <c r="J43" s="491"/>
      <c r="K43" s="488"/>
    </row>
    <row r="44" spans="1:11" s="6" customFormat="1" x14ac:dyDescent="0.2">
      <c r="A44" s="189" t="s">
        <v>523</v>
      </c>
      <c r="B44" s="483">
        <f>SUM(B45:B50)</f>
        <v>0.5</v>
      </c>
      <c r="C44" s="483">
        <f t="shared" ref="C44:D44" si="3">SUM(C45:C50)</f>
        <v>0.68300000000000005</v>
      </c>
      <c r="D44" s="483">
        <f t="shared" si="3"/>
        <v>1.8919999999999999</v>
      </c>
      <c r="E44" s="483"/>
      <c r="F44" s="483"/>
      <c r="G44" s="483"/>
      <c r="H44" s="483"/>
      <c r="I44" s="483"/>
      <c r="J44" s="483"/>
      <c r="K44" s="484">
        <v>0.96699999999999997</v>
      </c>
    </row>
    <row r="45" spans="1:11" s="6" customFormat="1" x14ac:dyDescent="0.2">
      <c r="A45" s="219" t="s">
        <v>465</v>
      </c>
      <c r="B45" s="485"/>
      <c r="C45" s="485"/>
      <c r="D45" s="485"/>
      <c r="E45" s="485"/>
      <c r="F45" s="485"/>
      <c r="G45" s="485"/>
      <c r="H45" s="485"/>
      <c r="I45" s="486"/>
      <c r="J45" s="487"/>
      <c r="K45" s="488"/>
    </row>
    <row r="46" spans="1:11" s="6" customFormat="1" x14ac:dyDescent="0.2">
      <c r="A46" s="219" t="s">
        <v>466</v>
      </c>
      <c r="B46" s="485"/>
      <c r="C46" s="485"/>
      <c r="D46" s="485"/>
      <c r="E46" s="485"/>
      <c r="F46" s="485"/>
      <c r="G46" s="485"/>
      <c r="H46" s="485"/>
      <c r="I46" s="486"/>
      <c r="J46" s="487"/>
      <c r="K46" s="488"/>
    </row>
    <row r="47" spans="1:11" s="6" customFormat="1" x14ac:dyDescent="0.2">
      <c r="A47" s="219" t="s">
        <v>462</v>
      </c>
      <c r="B47" s="485"/>
      <c r="C47" s="485"/>
      <c r="D47" s="485"/>
      <c r="E47" s="485"/>
      <c r="F47" s="485"/>
      <c r="G47" s="485"/>
      <c r="H47" s="485"/>
      <c r="I47" s="486"/>
      <c r="J47" s="487"/>
      <c r="K47" s="488"/>
    </row>
    <row r="48" spans="1:11" s="6" customFormat="1" x14ac:dyDescent="0.2">
      <c r="A48" s="219" t="s">
        <v>463</v>
      </c>
      <c r="B48" s="485">
        <v>0.5</v>
      </c>
      <c r="C48" s="485">
        <f>0.683</f>
        <v>0.68300000000000005</v>
      </c>
      <c r="D48" s="485">
        <v>1.8919999999999999</v>
      </c>
      <c r="E48" s="485"/>
      <c r="F48" s="485"/>
      <c r="G48" s="485"/>
      <c r="H48" s="485"/>
      <c r="I48" s="486"/>
      <c r="J48" s="487"/>
      <c r="K48" s="488">
        <f>0.967</f>
        <v>0.96699999999999997</v>
      </c>
    </row>
    <row r="49" spans="1:11" s="6" customFormat="1" x14ac:dyDescent="0.2">
      <c r="A49" s="219" t="s">
        <v>464</v>
      </c>
      <c r="B49" s="485"/>
      <c r="C49" s="485"/>
      <c r="D49" s="485"/>
      <c r="E49" s="485"/>
      <c r="F49" s="485"/>
      <c r="G49" s="485"/>
      <c r="H49" s="485"/>
      <c r="I49" s="486"/>
      <c r="J49" s="487"/>
      <c r="K49" s="488"/>
    </row>
    <row r="50" spans="1:11" s="6" customFormat="1" x14ac:dyDescent="0.2">
      <c r="A50" s="219" t="s">
        <v>467</v>
      </c>
      <c r="B50" s="486"/>
      <c r="C50" s="485"/>
      <c r="D50" s="485"/>
      <c r="E50" s="485"/>
      <c r="F50" s="485"/>
      <c r="G50" s="485"/>
      <c r="H50" s="485"/>
      <c r="I50" s="486"/>
      <c r="J50" s="490"/>
      <c r="K50" s="488"/>
    </row>
    <row r="51" spans="1:11" s="492" customFormat="1" ht="15" customHeight="1" thickBot="1" x14ac:dyDescent="0.25">
      <c r="A51" s="219" t="s">
        <v>502</v>
      </c>
      <c r="B51" s="485"/>
      <c r="C51" s="485"/>
      <c r="D51" s="485">
        <v>1.0009999999999999</v>
      </c>
      <c r="E51" s="485"/>
      <c r="F51" s="485"/>
      <c r="G51" s="485"/>
      <c r="H51" s="485"/>
      <c r="I51" s="486"/>
      <c r="J51" s="491"/>
      <c r="K51" s="488">
        <v>0.66700000000000004</v>
      </c>
    </row>
    <row r="52" spans="1:11" s="6" customFormat="1" ht="15" customHeight="1" x14ac:dyDescent="0.2">
      <c r="A52" s="189" t="s">
        <v>524</v>
      </c>
      <c r="B52" s="483"/>
      <c r="C52" s="483"/>
      <c r="D52" s="483">
        <v>5.9</v>
      </c>
      <c r="E52" s="483"/>
      <c r="F52" s="483"/>
      <c r="G52" s="483"/>
      <c r="H52" s="483">
        <v>1.6319999999999999</v>
      </c>
      <c r="I52" s="493">
        <v>11.243</v>
      </c>
      <c r="J52" s="483">
        <v>0.49</v>
      </c>
      <c r="K52" s="494">
        <v>0.57499999999999996</v>
      </c>
    </row>
    <row r="53" spans="1:11" s="6" customFormat="1" ht="15" customHeight="1" x14ac:dyDescent="0.2">
      <c r="A53" s="219" t="s">
        <v>465</v>
      </c>
      <c r="B53" s="485"/>
      <c r="C53" s="485"/>
      <c r="D53" s="485"/>
      <c r="E53" s="485"/>
      <c r="F53" s="485"/>
      <c r="G53" s="485"/>
      <c r="H53" s="485"/>
      <c r="I53" s="486"/>
      <c r="J53" s="498"/>
      <c r="K53" s="488"/>
    </row>
    <row r="54" spans="1:11" s="6" customFormat="1" ht="15" customHeight="1" x14ac:dyDescent="0.2">
      <c r="A54" s="219" t="s">
        <v>466</v>
      </c>
      <c r="B54" s="485"/>
      <c r="C54" s="485"/>
      <c r="D54" s="485"/>
      <c r="E54" s="485"/>
      <c r="F54" s="485"/>
      <c r="G54" s="485"/>
      <c r="H54" s="485"/>
      <c r="I54" s="486"/>
      <c r="J54" s="487"/>
      <c r="K54" s="488"/>
    </row>
    <row r="55" spans="1:11" s="6" customFormat="1" ht="15" customHeight="1" x14ac:dyDescent="0.2">
      <c r="A55" s="219" t="s">
        <v>462</v>
      </c>
      <c r="B55" s="485"/>
      <c r="C55" s="485"/>
      <c r="D55" s="485"/>
      <c r="E55" s="485"/>
      <c r="F55" s="485"/>
      <c r="G55" s="485"/>
      <c r="H55" s="485"/>
      <c r="I55" s="486"/>
      <c r="J55" s="487"/>
      <c r="K55" s="488"/>
    </row>
    <row r="56" spans="1:11" s="6" customFormat="1" ht="15" customHeight="1" x14ac:dyDescent="0.2">
      <c r="A56" s="219" t="s">
        <v>463</v>
      </c>
      <c r="B56" s="485"/>
      <c r="C56" s="485"/>
      <c r="D56" s="485">
        <v>1.6240000000000001</v>
      </c>
      <c r="E56" s="485"/>
      <c r="F56" s="485"/>
      <c r="G56" s="485"/>
      <c r="H56" s="485"/>
      <c r="I56" s="486">
        <v>2</v>
      </c>
      <c r="J56" s="487">
        <v>0.22800000000000001</v>
      </c>
      <c r="K56" s="488">
        <v>0.51</v>
      </c>
    </row>
    <row r="57" spans="1:11" s="6" customFormat="1" ht="15" customHeight="1" x14ac:dyDescent="0.2">
      <c r="A57" s="219" t="s">
        <v>464</v>
      </c>
      <c r="B57" s="485"/>
      <c r="C57" s="485"/>
      <c r="D57" s="485">
        <v>0.999</v>
      </c>
      <c r="E57" s="485"/>
      <c r="F57" s="485"/>
      <c r="G57" s="485"/>
      <c r="H57" s="485"/>
      <c r="I57" s="486">
        <v>2.3079999999999998</v>
      </c>
      <c r="J57" s="487"/>
      <c r="K57" s="488"/>
    </row>
    <row r="58" spans="1:11" s="6" customFormat="1" ht="15" customHeight="1" x14ac:dyDescent="0.2">
      <c r="A58" s="219" t="s">
        <v>467</v>
      </c>
      <c r="B58" s="486"/>
      <c r="C58" s="485"/>
      <c r="D58" s="485">
        <v>3.2770000000000001</v>
      </c>
      <c r="E58" s="485"/>
      <c r="F58" s="485"/>
      <c r="G58" s="485"/>
      <c r="H58" s="485">
        <v>1.6319999999999999</v>
      </c>
      <c r="I58" s="486">
        <v>6.9349999999999996</v>
      </c>
      <c r="J58" s="487">
        <v>0.26200000000000001</v>
      </c>
      <c r="K58" s="488">
        <v>6.5000000000000002E-2</v>
      </c>
    </row>
    <row r="59" spans="1:11" s="6" customFormat="1" ht="15" customHeight="1" thickBot="1" x14ac:dyDescent="0.25">
      <c r="A59" s="219" t="s">
        <v>502</v>
      </c>
      <c r="B59" s="485"/>
      <c r="C59" s="485"/>
      <c r="D59" s="485">
        <v>2</v>
      </c>
      <c r="E59" s="485"/>
      <c r="F59" s="485"/>
      <c r="G59" s="485"/>
      <c r="H59" s="485">
        <v>1.6319999999999999</v>
      </c>
      <c r="I59" s="486">
        <v>4.6520000000000001</v>
      </c>
      <c r="J59" s="491">
        <v>0.192</v>
      </c>
      <c r="K59" s="488">
        <v>0.43</v>
      </c>
    </row>
    <row r="60" spans="1:11" s="6" customFormat="1" ht="15" customHeight="1" x14ac:dyDescent="0.2">
      <c r="A60" s="290" t="s">
        <v>104</v>
      </c>
      <c r="B60" s="499"/>
      <c r="C60" s="483"/>
      <c r="D60" s="483"/>
      <c r="E60" s="483"/>
      <c r="F60" s="483"/>
      <c r="G60" s="483"/>
      <c r="H60" s="483"/>
      <c r="I60" s="493">
        <v>1</v>
      </c>
      <c r="J60" s="500">
        <v>1</v>
      </c>
      <c r="K60" s="494">
        <v>1.653</v>
      </c>
    </row>
    <row r="61" spans="1:11" s="6" customFormat="1" ht="15" customHeight="1" x14ac:dyDescent="0.2">
      <c r="A61" s="219" t="s">
        <v>465</v>
      </c>
      <c r="B61" s="485"/>
      <c r="C61" s="485"/>
      <c r="D61" s="485"/>
      <c r="E61" s="485"/>
      <c r="F61" s="485"/>
      <c r="G61" s="485"/>
      <c r="H61" s="485"/>
      <c r="I61" s="486"/>
      <c r="J61" s="490"/>
      <c r="K61" s="488"/>
    </row>
    <row r="62" spans="1:11" s="6" customFormat="1" ht="15" customHeight="1" x14ac:dyDescent="0.2">
      <c r="A62" s="219" t="s">
        <v>466</v>
      </c>
      <c r="B62" s="485"/>
      <c r="C62" s="485"/>
      <c r="D62" s="485"/>
      <c r="E62" s="485"/>
      <c r="F62" s="485"/>
      <c r="G62" s="485"/>
      <c r="H62" s="485"/>
      <c r="I62" s="486"/>
      <c r="J62" s="490"/>
      <c r="K62" s="488"/>
    </row>
    <row r="63" spans="1:11" s="6" customFormat="1" ht="15" customHeight="1" x14ac:dyDescent="0.2">
      <c r="A63" s="219" t="s">
        <v>462</v>
      </c>
      <c r="B63" s="485"/>
      <c r="C63" s="485"/>
      <c r="D63" s="485"/>
      <c r="E63" s="485"/>
      <c r="F63" s="485"/>
      <c r="G63" s="485"/>
      <c r="H63" s="485"/>
      <c r="I63" s="486"/>
      <c r="J63" s="490"/>
      <c r="K63" s="488"/>
    </row>
    <row r="64" spans="1:11" s="6" customFormat="1" ht="15" customHeight="1" x14ac:dyDescent="0.2">
      <c r="A64" s="219" t="s">
        <v>463</v>
      </c>
      <c r="B64" s="485"/>
      <c r="C64" s="485"/>
      <c r="D64" s="485"/>
      <c r="E64" s="485"/>
      <c r="F64" s="485"/>
      <c r="G64" s="485"/>
      <c r="H64" s="485"/>
      <c r="I64" s="486"/>
      <c r="J64" s="490"/>
      <c r="K64" s="488">
        <f>0.981</f>
        <v>0.98099999999999998</v>
      </c>
    </row>
    <row r="65" spans="1:11" s="6" customFormat="1" ht="15" customHeight="1" x14ac:dyDescent="0.2">
      <c r="A65" s="219" t="s">
        <v>464</v>
      </c>
      <c r="B65" s="485"/>
      <c r="C65" s="485"/>
      <c r="D65" s="485"/>
      <c r="E65" s="485"/>
      <c r="F65" s="485"/>
      <c r="G65" s="485"/>
      <c r="H65" s="485"/>
      <c r="I65" s="486"/>
      <c r="J65" s="490"/>
      <c r="K65" s="488"/>
    </row>
    <row r="66" spans="1:11" s="6" customFormat="1" ht="15" customHeight="1" x14ac:dyDescent="0.2">
      <c r="A66" s="219" t="s">
        <v>467</v>
      </c>
      <c r="B66" s="486"/>
      <c r="C66" s="485"/>
      <c r="D66" s="485"/>
      <c r="E66" s="485"/>
      <c r="F66" s="485"/>
      <c r="G66" s="485"/>
      <c r="H66" s="485"/>
      <c r="I66" s="486">
        <v>1</v>
      </c>
      <c r="J66" s="490">
        <v>1</v>
      </c>
      <c r="K66" s="488">
        <f>0.332+0.34</f>
        <v>0.67200000000000004</v>
      </c>
    </row>
    <row r="67" spans="1:11" s="6" customFormat="1" ht="15" customHeight="1" thickBot="1" x14ac:dyDescent="0.25">
      <c r="A67" s="219" t="s">
        <v>502</v>
      </c>
      <c r="B67" s="485"/>
      <c r="C67" s="485"/>
      <c r="D67" s="485"/>
      <c r="E67" s="485"/>
      <c r="F67" s="485"/>
      <c r="G67" s="485"/>
      <c r="H67" s="485"/>
      <c r="I67" s="486"/>
      <c r="J67" s="491"/>
      <c r="K67" s="488">
        <f>0.332</f>
        <v>0.33200000000000002</v>
      </c>
    </row>
    <row r="68" spans="1:11" x14ac:dyDescent="0.2">
      <c r="A68" s="189" t="s">
        <v>113</v>
      </c>
      <c r="B68" s="483">
        <v>9.7829999999999995</v>
      </c>
      <c r="C68" s="483">
        <v>14.374000000000001</v>
      </c>
      <c r="D68" s="483">
        <v>21.838999999999999</v>
      </c>
      <c r="E68" s="483">
        <v>2.5840000000000001</v>
      </c>
      <c r="F68" s="483">
        <v>1.35</v>
      </c>
      <c r="G68" s="483"/>
      <c r="H68" s="483">
        <v>1.6319999999999999</v>
      </c>
      <c r="I68" s="493">
        <v>16.704999999999998</v>
      </c>
      <c r="J68" s="483">
        <v>5.0890000000000004</v>
      </c>
      <c r="K68" s="494">
        <v>6.7590000000000003</v>
      </c>
    </row>
    <row r="69" spans="1:11" x14ac:dyDescent="0.2">
      <c r="A69" s="219" t="s">
        <v>465</v>
      </c>
      <c r="B69" s="485">
        <v>1</v>
      </c>
      <c r="C69" s="485"/>
      <c r="D69" s="485"/>
      <c r="E69" s="485"/>
      <c r="F69" s="485"/>
      <c r="G69" s="485"/>
      <c r="H69" s="485"/>
      <c r="I69" s="486"/>
      <c r="J69" s="487"/>
      <c r="K69" s="488"/>
    </row>
    <row r="70" spans="1:11" x14ac:dyDescent="0.2">
      <c r="A70" s="219" t="s">
        <v>466</v>
      </c>
      <c r="B70" s="485"/>
      <c r="C70" s="485"/>
      <c r="D70" s="485"/>
      <c r="E70" s="485"/>
      <c r="F70" s="485"/>
      <c r="G70" s="485"/>
      <c r="H70" s="485"/>
      <c r="I70" s="486">
        <v>0.5</v>
      </c>
      <c r="J70" s="487"/>
      <c r="K70" s="488"/>
    </row>
    <row r="71" spans="1:11" x14ac:dyDescent="0.2">
      <c r="A71" s="219" t="s">
        <v>462</v>
      </c>
      <c r="B71" s="485"/>
      <c r="C71" s="485"/>
      <c r="D71" s="485"/>
      <c r="E71" s="485"/>
      <c r="F71" s="485"/>
      <c r="G71" s="485"/>
      <c r="H71" s="485"/>
      <c r="I71" s="486"/>
      <c r="J71" s="487"/>
      <c r="K71" s="488"/>
    </row>
    <row r="72" spans="1:11" x14ac:dyDescent="0.2">
      <c r="A72" s="219" t="s">
        <v>463</v>
      </c>
      <c r="B72" s="485">
        <v>8.6329999999999991</v>
      </c>
      <c r="C72" s="485">
        <v>12.375</v>
      </c>
      <c r="D72" s="485">
        <v>14.715</v>
      </c>
      <c r="E72" s="485">
        <v>0.66800000000000004</v>
      </c>
      <c r="F72" s="485"/>
      <c r="G72" s="485"/>
      <c r="H72" s="485"/>
      <c r="I72" s="486">
        <v>2.8479999999999999</v>
      </c>
      <c r="J72" s="487">
        <v>3.6269999999999998</v>
      </c>
      <c r="K72" s="488">
        <v>5.2220000000000004</v>
      </c>
    </row>
    <row r="73" spans="1:11" x14ac:dyDescent="0.2">
      <c r="A73" s="219" t="s">
        <v>464</v>
      </c>
      <c r="B73" s="485">
        <v>0.05</v>
      </c>
      <c r="C73" s="485"/>
      <c r="D73" s="485">
        <v>2.1</v>
      </c>
      <c r="E73" s="485"/>
      <c r="F73" s="485">
        <v>0.05</v>
      </c>
      <c r="G73" s="485"/>
      <c r="H73" s="485"/>
      <c r="I73" s="486">
        <v>3.0880000000000001</v>
      </c>
      <c r="J73" s="487"/>
      <c r="K73" s="488">
        <v>0.8</v>
      </c>
    </row>
    <row r="74" spans="1:11" x14ac:dyDescent="0.2">
      <c r="A74" s="219" t="s">
        <v>467</v>
      </c>
      <c r="B74" s="486">
        <v>0.1</v>
      </c>
      <c r="C74" s="501">
        <v>1.9990000000000001</v>
      </c>
      <c r="D74" s="501">
        <v>5.024</v>
      </c>
      <c r="E74" s="501">
        <v>1.9159999999999999</v>
      </c>
      <c r="F74" s="501">
        <v>1.3</v>
      </c>
      <c r="G74" s="501"/>
      <c r="H74" s="501">
        <v>1.6319999999999999</v>
      </c>
      <c r="I74" s="502">
        <v>10.269</v>
      </c>
      <c r="J74" s="487">
        <v>1.462</v>
      </c>
      <c r="K74" s="503">
        <v>0.73699999999999999</v>
      </c>
    </row>
    <row r="75" spans="1:11" ht="14.25" customHeight="1" thickBot="1" x14ac:dyDescent="0.25">
      <c r="A75" s="398" t="s">
        <v>502</v>
      </c>
      <c r="B75" s="495">
        <v>1.577</v>
      </c>
      <c r="C75" s="495">
        <v>8.4809999999999999</v>
      </c>
      <c r="D75" s="495">
        <v>9.7010000000000005</v>
      </c>
      <c r="E75" s="495">
        <v>1.335</v>
      </c>
      <c r="F75" s="495">
        <v>0.3</v>
      </c>
      <c r="G75" s="495"/>
      <c r="H75" s="495">
        <v>1.6319999999999999</v>
      </c>
      <c r="I75" s="504">
        <v>5.4</v>
      </c>
      <c r="J75" s="491">
        <v>0.59199999999999997</v>
      </c>
      <c r="K75" s="489">
        <v>3.1930000000000001</v>
      </c>
    </row>
  </sheetData>
  <mergeCells count="5">
    <mergeCell ref="A2:A3"/>
    <mergeCell ref="A1:K1"/>
    <mergeCell ref="B2:G2"/>
    <mergeCell ref="H2:J2"/>
    <mergeCell ref="K2:K3"/>
  </mergeCells>
  <pageMargins left="0.70866141732283472" right="0.70866141732283472" top="0.74803149606299213" bottom="0.74803149606299213" header="0.31496062992125984" footer="0.31496062992125984"/>
  <pageSetup paperSize="9" scale="55"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dimension ref="A1:E25"/>
  <sheetViews>
    <sheetView zoomScaleNormal="100" workbookViewId="0">
      <selection activeCell="A18" sqref="A18"/>
    </sheetView>
  </sheetViews>
  <sheetFormatPr defaultRowHeight="12.75" x14ac:dyDescent="0.2"/>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5" ht="42.75" customHeight="1" x14ac:dyDescent="0.2">
      <c r="A1" s="649" t="s">
        <v>450</v>
      </c>
      <c r="B1" s="650"/>
      <c r="C1" s="651"/>
      <c r="D1" s="651"/>
      <c r="E1" s="652"/>
    </row>
    <row r="2" spans="1:5" s="5" customFormat="1" ht="38.25" customHeight="1" x14ac:dyDescent="0.2">
      <c r="A2" s="16" t="s">
        <v>508</v>
      </c>
      <c r="B2" s="653" t="s">
        <v>54</v>
      </c>
      <c r="C2" s="654"/>
      <c r="D2" s="655"/>
      <c r="E2" s="659" t="s">
        <v>614</v>
      </c>
    </row>
    <row r="3" spans="1:5" s="5" customFormat="1" ht="15" customHeight="1" x14ac:dyDescent="0.2">
      <c r="A3" s="572"/>
      <c r="B3" s="656" t="s">
        <v>616</v>
      </c>
      <c r="C3" s="656"/>
      <c r="D3" s="657" t="s">
        <v>615</v>
      </c>
      <c r="E3" s="660"/>
    </row>
    <row r="4" spans="1:5" s="5" customFormat="1" ht="51" x14ac:dyDescent="0.2">
      <c r="A4" s="658"/>
      <c r="B4" s="70" t="s">
        <v>89</v>
      </c>
      <c r="C4" s="70" t="s">
        <v>134</v>
      </c>
      <c r="D4" s="657"/>
      <c r="E4" s="661"/>
    </row>
    <row r="5" spans="1:5" s="6" customFormat="1" x14ac:dyDescent="0.2">
      <c r="A5" s="106" t="s">
        <v>519</v>
      </c>
      <c r="B5" s="380"/>
      <c r="C5" s="375"/>
      <c r="D5" s="375"/>
      <c r="E5" s="35"/>
    </row>
    <row r="6" spans="1:5" s="6" customFormat="1" x14ac:dyDescent="0.2">
      <c r="A6" s="33" t="s">
        <v>474</v>
      </c>
      <c r="B6" s="34">
        <v>2</v>
      </c>
      <c r="C6" s="146">
        <v>1</v>
      </c>
      <c r="D6" s="146">
        <v>1</v>
      </c>
      <c r="E6" s="36">
        <v>43.5</v>
      </c>
    </row>
    <row r="7" spans="1:5" s="6" customFormat="1" x14ac:dyDescent="0.2">
      <c r="A7" s="33" t="s">
        <v>116</v>
      </c>
      <c r="B7" s="34"/>
      <c r="C7" s="146"/>
      <c r="D7" s="146"/>
      <c r="E7" s="36"/>
    </row>
    <row r="8" spans="1:5" s="6" customFormat="1" x14ac:dyDescent="0.2">
      <c r="A8" s="33" t="s">
        <v>475</v>
      </c>
      <c r="B8" s="34">
        <v>4</v>
      </c>
      <c r="C8" s="146">
        <v>2</v>
      </c>
      <c r="D8" s="146">
        <v>2</v>
      </c>
      <c r="E8" s="31">
        <v>40</v>
      </c>
    </row>
    <row r="9" spans="1:5" s="6" customFormat="1" x14ac:dyDescent="0.2">
      <c r="A9" s="33" t="s">
        <v>116</v>
      </c>
      <c r="B9" s="34">
        <v>2</v>
      </c>
      <c r="C9" s="146">
        <v>1</v>
      </c>
      <c r="D9" s="146">
        <v>1</v>
      </c>
      <c r="E9" s="31">
        <v>39</v>
      </c>
    </row>
    <row r="10" spans="1:5" s="6" customFormat="1" ht="14.25" customHeight="1" x14ac:dyDescent="0.2">
      <c r="A10" s="106" t="s">
        <v>527</v>
      </c>
      <c r="B10" s="380"/>
      <c r="C10" s="375"/>
      <c r="D10" s="375"/>
      <c r="E10" s="35"/>
    </row>
    <row r="11" spans="1:5" s="6" customFormat="1" x14ac:dyDescent="0.2">
      <c r="A11" s="33" t="s">
        <v>474</v>
      </c>
      <c r="B11" s="34"/>
      <c r="C11" s="146"/>
      <c r="D11" s="146"/>
      <c r="E11" s="36"/>
    </row>
    <row r="12" spans="1:5" s="6" customFormat="1" x14ac:dyDescent="0.2">
      <c r="A12" s="33" t="s">
        <v>116</v>
      </c>
      <c r="B12" s="34"/>
      <c r="C12" s="146"/>
      <c r="D12" s="146"/>
      <c r="E12" s="36"/>
    </row>
    <row r="13" spans="1:5" s="6" customFormat="1" x14ac:dyDescent="0.2">
      <c r="A13" s="33" t="s">
        <v>475</v>
      </c>
      <c r="B13" s="34">
        <v>2</v>
      </c>
      <c r="C13" s="146">
        <v>2</v>
      </c>
      <c r="D13" s="146"/>
      <c r="E13" s="31">
        <v>47.5</v>
      </c>
    </row>
    <row r="14" spans="1:5" s="6" customFormat="1" x14ac:dyDescent="0.2">
      <c r="A14" s="33" t="s">
        <v>116</v>
      </c>
      <c r="B14" s="34"/>
      <c r="C14" s="146"/>
      <c r="D14" s="146"/>
      <c r="E14" s="31"/>
    </row>
    <row r="15" spans="1:5" s="6" customFormat="1" x14ac:dyDescent="0.2">
      <c r="A15" s="106" t="s">
        <v>521</v>
      </c>
      <c r="B15" s="380"/>
      <c r="C15" s="375"/>
      <c r="D15" s="375"/>
      <c r="E15" s="35"/>
    </row>
    <row r="16" spans="1:5" s="6" customFormat="1" x14ac:dyDescent="0.2">
      <c r="A16" s="33" t="s">
        <v>474</v>
      </c>
      <c r="B16" s="34"/>
      <c r="C16" s="146"/>
      <c r="D16" s="146"/>
      <c r="E16" s="36"/>
    </row>
    <row r="17" spans="1:5" s="6" customFormat="1" x14ac:dyDescent="0.2">
      <c r="A17" s="33" t="s">
        <v>116</v>
      </c>
      <c r="B17" s="34"/>
      <c r="C17" s="146"/>
      <c r="D17" s="146"/>
      <c r="E17" s="36"/>
    </row>
    <row r="18" spans="1:5" s="6" customFormat="1" x14ac:dyDescent="0.2">
      <c r="A18" s="33" t="s">
        <v>475</v>
      </c>
      <c r="B18" s="34">
        <v>3</v>
      </c>
      <c r="C18" s="146">
        <v>2</v>
      </c>
      <c r="D18" s="146">
        <v>1</v>
      </c>
      <c r="E18" s="31">
        <v>38</v>
      </c>
    </row>
    <row r="19" spans="1:5" s="6" customFormat="1" x14ac:dyDescent="0.2">
      <c r="A19" s="33" t="s">
        <v>116</v>
      </c>
      <c r="B19" s="34"/>
      <c r="C19" s="146"/>
      <c r="D19" s="146"/>
      <c r="E19" s="31"/>
    </row>
    <row r="20" spans="1:5" x14ac:dyDescent="0.2">
      <c r="A20" s="30" t="s">
        <v>86</v>
      </c>
      <c r="B20" s="399">
        <v>2</v>
      </c>
      <c r="C20" s="400">
        <v>1</v>
      </c>
      <c r="D20" s="400">
        <v>1</v>
      </c>
      <c r="E20" s="64">
        <v>43.5</v>
      </c>
    </row>
    <row r="21" spans="1:5" x14ac:dyDescent="0.2">
      <c r="A21" s="75" t="s">
        <v>116</v>
      </c>
      <c r="B21" s="401"/>
      <c r="C21" s="402"/>
      <c r="D21" s="402"/>
      <c r="E21" s="226"/>
    </row>
    <row r="22" spans="1:5" x14ac:dyDescent="0.2">
      <c r="A22" s="30" t="s">
        <v>87</v>
      </c>
      <c r="B22" s="399">
        <v>9</v>
      </c>
      <c r="C22" s="400">
        <v>6</v>
      </c>
      <c r="D22" s="400">
        <v>3</v>
      </c>
      <c r="E22" s="64">
        <v>41</v>
      </c>
    </row>
    <row r="23" spans="1:5" ht="13.5" thickBot="1" x14ac:dyDescent="0.25">
      <c r="A23" s="227" t="s">
        <v>116</v>
      </c>
      <c r="B23" s="403">
        <v>2</v>
      </c>
      <c r="C23" s="404">
        <v>1</v>
      </c>
      <c r="D23" s="404">
        <v>1</v>
      </c>
      <c r="E23" s="228">
        <v>39</v>
      </c>
    </row>
    <row r="25" spans="1:5" x14ac:dyDescent="0.2">
      <c r="A25" s="71"/>
    </row>
  </sheetData>
  <mergeCells count="6">
    <mergeCell ref="A1:E1"/>
    <mergeCell ref="B2:D2"/>
    <mergeCell ref="B3:C3"/>
    <mergeCell ref="D3:D4"/>
    <mergeCell ref="A3:A4"/>
    <mergeCell ref="E2:E4"/>
  </mergeCell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W107"/>
  <sheetViews>
    <sheetView zoomScaleNormal="100" workbookViewId="0">
      <selection activeCell="B103" sqref="B103"/>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x14ac:dyDescent="0.2">
      <c r="A1" s="523" t="s">
        <v>389</v>
      </c>
      <c r="B1" s="524"/>
      <c r="C1" s="524"/>
      <c r="D1" s="524"/>
      <c r="E1" s="524"/>
      <c r="F1" s="524"/>
      <c r="G1" s="524"/>
      <c r="H1" s="524"/>
      <c r="I1" s="524"/>
      <c r="J1" s="525"/>
      <c r="K1" s="526"/>
      <c r="M1" s="522"/>
      <c r="N1" s="522"/>
      <c r="O1" s="522"/>
      <c r="P1" s="522"/>
      <c r="Q1" s="522"/>
      <c r="R1" s="522"/>
      <c r="S1" s="522"/>
      <c r="T1" s="522"/>
      <c r="U1" s="522"/>
      <c r="V1" s="522"/>
      <c r="W1" s="522"/>
    </row>
    <row r="2" spans="1:23" s="5" customFormat="1" ht="38.25" customHeight="1" x14ac:dyDescent="0.25">
      <c r="A2" s="16" t="s">
        <v>508</v>
      </c>
      <c r="B2" s="8"/>
      <c r="C2" s="527" t="s">
        <v>0</v>
      </c>
      <c r="D2" s="528"/>
      <c r="E2" s="527" t="s">
        <v>2</v>
      </c>
      <c r="F2" s="528"/>
      <c r="G2" s="527" t="s">
        <v>1</v>
      </c>
      <c r="H2" s="528"/>
      <c r="I2" s="529" t="s">
        <v>3</v>
      </c>
      <c r="J2" s="530"/>
      <c r="K2" s="50" t="s">
        <v>4</v>
      </c>
      <c r="N2" s="88"/>
      <c r="O2" s="88"/>
      <c r="P2" s="88"/>
      <c r="Q2" s="88"/>
      <c r="R2" s="88"/>
      <c r="S2" s="88"/>
      <c r="T2" s="88"/>
      <c r="U2" s="88"/>
      <c r="V2" s="88"/>
      <c r="W2" s="88"/>
    </row>
    <row r="3" spans="1:23" s="5" customFormat="1" ht="13.5" customHeight="1" thickBot="1" x14ac:dyDescent="0.25">
      <c r="A3" s="48"/>
      <c r="B3" s="53"/>
      <c r="C3" s="54" t="s">
        <v>21</v>
      </c>
      <c r="D3" s="54" t="s">
        <v>22</v>
      </c>
      <c r="E3" s="54" t="s">
        <v>21</v>
      </c>
      <c r="F3" s="54" t="s">
        <v>22</v>
      </c>
      <c r="G3" s="54" t="s">
        <v>21</v>
      </c>
      <c r="H3" s="54" t="s">
        <v>22</v>
      </c>
      <c r="I3" s="133" t="s">
        <v>21</v>
      </c>
      <c r="J3" s="133" t="s">
        <v>22</v>
      </c>
      <c r="K3" s="43"/>
      <c r="M3" s="66"/>
    </row>
    <row r="4" spans="1:23" x14ac:dyDescent="0.2">
      <c r="A4" s="351" t="s">
        <v>519</v>
      </c>
      <c r="B4" s="9"/>
      <c r="C4" s="516"/>
      <c r="D4" s="517"/>
      <c r="E4" s="517"/>
      <c r="F4" s="517"/>
      <c r="G4" s="517"/>
      <c r="H4" s="517"/>
      <c r="I4" s="517"/>
      <c r="J4" s="517"/>
      <c r="K4" s="518"/>
    </row>
    <row r="5" spans="1:23" ht="25.5" x14ac:dyDescent="0.2">
      <c r="A5" s="17" t="s">
        <v>10</v>
      </c>
      <c r="B5" s="13" t="s">
        <v>9</v>
      </c>
      <c r="C5" s="519"/>
      <c r="D5" s="520"/>
      <c r="E5" s="520"/>
      <c r="F5" s="520"/>
      <c r="G5" s="520"/>
      <c r="H5" s="520"/>
      <c r="I5" s="520"/>
      <c r="J5" s="520"/>
      <c r="K5" s="521"/>
    </row>
    <row r="6" spans="1:23" x14ac:dyDescent="0.2">
      <c r="A6" s="19" t="s">
        <v>5</v>
      </c>
      <c r="B6" s="10" t="s">
        <v>8</v>
      </c>
      <c r="C6" s="166"/>
      <c r="D6" s="166"/>
      <c r="E6" s="166"/>
      <c r="F6" s="166"/>
      <c r="G6" s="166"/>
      <c r="H6" s="166"/>
      <c r="I6" s="148"/>
      <c r="J6" s="167"/>
      <c r="K6" s="165">
        <f>SUM(C6:J6)</f>
        <v>0</v>
      </c>
    </row>
    <row r="7" spans="1:23" x14ac:dyDescent="0.2">
      <c r="A7" s="19" t="s">
        <v>11</v>
      </c>
      <c r="B7" s="12" t="s">
        <v>6</v>
      </c>
      <c r="C7" s="166">
        <v>4</v>
      </c>
      <c r="D7" s="166">
        <v>4</v>
      </c>
      <c r="E7" s="166"/>
      <c r="F7" s="166"/>
      <c r="G7" s="166">
        <v>8</v>
      </c>
      <c r="H7" s="166">
        <v>5</v>
      </c>
      <c r="I7" s="148">
        <v>7</v>
      </c>
      <c r="J7" s="167">
        <v>6</v>
      </c>
      <c r="K7" s="165">
        <f t="shared" ref="K7:K15" si="0">SUM(C7:J7)</f>
        <v>34</v>
      </c>
      <c r="L7" s="356"/>
    </row>
    <row r="8" spans="1:23" ht="25.5" x14ac:dyDescent="0.2">
      <c r="A8" s="19" t="s">
        <v>12</v>
      </c>
      <c r="B8" s="12">
        <v>41.43</v>
      </c>
      <c r="C8" s="166"/>
      <c r="D8" s="166"/>
      <c r="E8" s="166"/>
      <c r="F8" s="166"/>
      <c r="G8" s="166"/>
      <c r="H8" s="166"/>
      <c r="I8" s="148"/>
      <c r="J8" s="167"/>
      <c r="K8" s="165">
        <f t="shared" si="0"/>
        <v>0</v>
      </c>
    </row>
    <row r="9" spans="1:23" ht="25.5" x14ac:dyDescent="0.2">
      <c r="A9" s="19" t="s">
        <v>13</v>
      </c>
      <c r="B9" s="12" t="s">
        <v>7</v>
      </c>
      <c r="C9" s="166"/>
      <c r="D9" s="166"/>
      <c r="E9" s="166"/>
      <c r="F9" s="166"/>
      <c r="G9" s="166"/>
      <c r="H9" s="166"/>
      <c r="I9" s="148"/>
      <c r="J9" s="167"/>
      <c r="K9" s="165">
        <f t="shared" si="0"/>
        <v>0</v>
      </c>
    </row>
    <row r="10" spans="1:23" ht="25.5" x14ac:dyDescent="0.2">
      <c r="A10" s="19" t="s">
        <v>14</v>
      </c>
      <c r="B10" s="12" t="s">
        <v>20</v>
      </c>
      <c r="C10" s="166"/>
      <c r="D10" s="166"/>
      <c r="E10" s="166"/>
      <c r="F10" s="166"/>
      <c r="G10" s="166"/>
      <c r="H10" s="166"/>
      <c r="I10" s="148"/>
      <c r="J10" s="167"/>
      <c r="K10" s="165">
        <f t="shared" si="0"/>
        <v>0</v>
      </c>
    </row>
    <row r="11" spans="1:23" x14ac:dyDescent="0.2">
      <c r="A11" s="19" t="s">
        <v>15</v>
      </c>
      <c r="B11" s="12">
        <v>62.65</v>
      </c>
      <c r="C11" s="166"/>
      <c r="D11" s="166"/>
      <c r="E11" s="166"/>
      <c r="F11" s="166"/>
      <c r="G11" s="166"/>
      <c r="H11" s="166"/>
      <c r="I11" s="148"/>
      <c r="J11" s="167"/>
      <c r="K11" s="165">
        <f t="shared" si="0"/>
        <v>0</v>
      </c>
    </row>
    <row r="12" spans="1:23" ht="25.5" x14ac:dyDescent="0.2">
      <c r="A12" s="19" t="s">
        <v>16</v>
      </c>
      <c r="B12" s="12">
        <v>68</v>
      </c>
      <c r="C12" s="166"/>
      <c r="D12" s="166"/>
      <c r="E12" s="166"/>
      <c r="F12" s="166"/>
      <c r="G12" s="166"/>
      <c r="H12" s="166"/>
      <c r="I12" s="148"/>
      <c r="J12" s="167"/>
      <c r="K12" s="165">
        <f t="shared" si="0"/>
        <v>0</v>
      </c>
    </row>
    <row r="13" spans="1:23" ht="25.5" x14ac:dyDescent="0.2">
      <c r="A13" s="19" t="s">
        <v>17</v>
      </c>
      <c r="B13" s="12">
        <v>74.75</v>
      </c>
      <c r="C13" s="166"/>
      <c r="D13" s="166"/>
      <c r="E13" s="166"/>
      <c r="F13" s="166"/>
      <c r="G13" s="166"/>
      <c r="H13" s="166"/>
      <c r="I13" s="148"/>
      <c r="J13" s="167"/>
      <c r="K13" s="165">
        <f t="shared" si="0"/>
        <v>0</v>
      </c>
    </row>
    <row r="14" spans="1:23" ht="25.5" x14ac:dyDescent="0.2">
      <c r="A14" s="19" t="s">
        <v>18</v>
      </c>
      <c r="B14" s="12">
        <v>77</v>
      </c>
      <c r="C14" s="166"/>
      <c r="D14" s="166"/>
      <c r="E14" s="166"/>
      <c r="F14" s="166"/>
      <c r="G14" s="166"/>
      <c r="H14" s="166"/>
      <c r="I14" s="148"/>
      <c r="J14" s="167"/>
      <c r="K14" s="165">
        <f t="shared" si="0"/>
        <v>0</v>
      </c>
    </row>
    <row r="15" spans="1:23" ht="25.5" x14ac:dyDescent="0.2">
      <c r="A15" s="23" t="s">
        <v>19</v>
      </c>
      <c r="B15" s="24">
        <v>81.819999999999993</v>
      </c>
      <c r="C15" s="168"/>
      <c r="D15" s="168"/>
      <c r="E15" s="168"/>
      <c r="F15" s="168"/>
      <c r="G15" s="168"/>
      <c r="H15" s="168"/>
      <c r="I15" s="169"/>
      <c r="J15" s="170"/>
      <c r="K15" s="171">
        <f t="shared" si="0"/>
        <v>0</v>
      </c>
    </row>
    <row r="16" spans="1:23" x14ac:dyDescent="0.2">
      <c r="A16" s="119" t="s">
        <v>111</v>
      </c>
      <c r="B16" s="174" t="s">
        <v>112</v>
      </c>
      <c r="C16" s="182">
        <f>SUM(C6:C15)</f>
        <v>4</v>
      </c>
      <c r="D16" s="185">
        <f t="shared" ref="D16:J16" si="1">SUM(D6:D15)</f>
        <v>4</v>
      </c>
      <c r="E16" s="185">
        <f t="shared" si="1"/>
        <v>0</v>
      </c>
      <c r="F16" s="185">
        <f t="shared" si="1"/>
        <v>0</v>
      </c>
      <c r="G16" s="185">
        <f t="shared" si="1"/>
        <v>8</v>
      </c>
      <c r="H16" s="185">
        <f t="shared" si="1"/>
        <v>5</v>
      </c>
      <c r="I16" s="185">
        <f t="shared" si="1"/>
        <v>7</v>
      </c>
      <c r="J16" s="186">
        <f t="shared" si="1"/>
        <v>6</v>
      </c>
      <c r="K16" s="171">
        <f>SUM(K6:K15)</f>
        <v>34</v>
      </c>
    </row>
    <row r="17" spans="1:11" ht="25.5" x14ac:dyDescent="0.2">
      <c r="A17" s="106" t="s">
        <v>520</v>
      </c>
      <c r="B17" s="9"/>
      <c r="C17" s="516"/>
      <c r="D17" s="517"/>
      <c r="E17" s="517"/>
      <c r="F17" s="517"/>
      <c r="G17" s="517"/>
      <c r="H17" s="517"/>
      <c r="I17" s="517"/>
      <c r="J17" s="517"/>
      <c r="K17" s="518"/>
    </row>
    <row r="18" spans="1:11" ht="25.5" x14ac:dyDescent="0.2">
      <c r="A18" s="17" t="s">
        <v>10</v>
      </c>
      <c r="B18" s="13" t="s">
        <v>9</v>
      </c>
      <c r="C18" s="519"/>
      <c r="D18" s="520"/>
      <c r="E18" s="520"/>
      <c r="F18" s="520"/>
      <c r="G18" s="520"/>
      <c r="H18" s="520"/>
      <c r="I18" s="520"/>
      <c r="J18" s="520"/>
      <c r="K18" s="521"/>
    </row>
    <row r="19" spans="1:11" x14ac:dyDescent="0.2">
      <c r="A19" s="19" t="s">
        <v>5</v>
      </c>
      <c r="B19" s="10" t="s">
        <v>8</v>
      </c>
      <c r="C19" s="166"/>
      <c r="D19" s="166"/>
      <c r="E19" s="166"/>
      <c r="F19" s="166"/>
      <c r="G19" s="166"/>
      <c r="H19" s="166"/>
      <c r="I19" s="148"/>
      <c r="J19" s="167"/>
      <c r="K19" s="165">
        <f>SUM(C19:J19)</f>
        <v>0</v>
      </c>
    </row>
    <row r="20" spans="1:11" x14ac:dyDescent="0.2">
      <c r="A20" s="19" t="s">
        <v>11</v>
      </c>
      <c r="B20" s="12" t="s">
        <v>6</v>
      </c>
      <c r="C20" s="166"/>
      <c r="D20" s="166"/>
      <c r="E20" s="166"/>
      <c r="F20" s="166"/>
      <c r="G20" s="166"/>
      <c r="H20" s="166"/>
      <c r="I20" s="148"/>
      <c r="J20" s="167"/>
      <c r="K20" s="165">
        <f t="shared" ref="K20:K28" si="2">SUM(C20:J20)</f>
        <v>0</v>
      </c>
    </row>
    <row r="21" spans="1:11" ht="25.5" x14ac:dyDescent="0.2">
      <c r="A21" s="19" t="s">
        <v>12</v>
      </c>
      <c r="B21" s="12">
        <v>41.43</v>
      </c>
      <c r="C21" s="166"/>
      <c r="D21" s="166"/>
      <c r="E21" s="166"/>
      <c r="F21" s="166"/>
      <c r="G21" s="166"/>
      <c r="H21" s="166"/>
      <c r="I21" s="148"/>
      <c r="J21" s="167"/>
      <c r="K21" s="165">
        <f t="shared" si="2"/>
        <v>0</v>
      </c>
    </row>
    <row r="22" spans="1:11" ht="25.5" x14ac:dyDescent="0.2">
      <c r="A22" s="19" t="s">
        <v>13</v>
      </c>
      <c r="B22" s="12" t="s">
        <v>7</v>
      </c>
      <c r="C22" s="166"/>
      <c r="D22" s="166"/>
      <c r="E22" s="166"/>
      <c r="F22" s="166"/>
      <c r="G22" s="166"/>
      <c r="H22" s="166"/>
      <c r="I22" s="148"/>
      <c r="J22" s="167"/>
      <c r="K22" s="165">
        <f t="shared" si="2"/>
        <v>0</v>
      </c>
    </row>
    <row r="23" spans="1:11" ht="25.5" x14ac:dyDescent="0.2">
      <c r="A23" s="19" t="s">
        <v>14</v>
      </c>
      <c r="B23" s="12" t="s">
        <v>20</v>
      </c>
      <c r="C23" s="166"/>
      <c r="D23" s="166"/>
      <c r="E23" s="166"/>
      <c r="F23" s="166"/>
      <c r="G23" s="166"/>
      <c r="H23" s="166"/>
      <c r="I23" s="148"/>
      <c r="J23" s="167"/>
      <c r="K23" s="165">
        <f t="shared" si="2"/>
        <v>0</v>
      </c>
    </row>
    <row r="24" spans="1:11" x14ac:dyDescent="0.2">
      <c r="A24" s="19" t="s">
        <v>15</v>
      </c>
      <c r="B24" s="12">
        <v>62.65</v>
      </c>
      <c r="C24" s="166">
        <v>4</v>
      </c>
      <c r="D24" s="166">
        <v>4</v>
      </c>
      <c r="E24" s="166"/>
      <c r="F24" s="166"/>
      <c r="G24" s="166">
        <v>5</v>
      </c>
      <c r="H24" s="166">
        <v>5</v>
      </c>
      <c r="I24" s="148">
        <v>4</v>
      </c>
      <c r="J24" s="167">
        <v>4</v>
      </c>
      <c r="K24" s="165">
        <f t="shared" si="2"/>
        <v>26</v>
      </c>
    </row>
    <row r="25" spans="1:11" ht="25.5" x14ac:dyDescent="0.2">
      <c r="A25" s="19" t="s">
        <v>16</v>
      </c>
      <c r="B25" s="12">
        <v>68</v>
      </c>
      <c r="C25" s="166"/>
      <c r="D25" s="166"/>
      <c r="E25" s="166"/>
      <c r="F25" s="166"/>
      <c r="G25" s="166"/>
      <c r="H25" s="166"/>
      <c r="I25" s="148"/>
      <c r="J25" s="167"/>
      <c r="K25" s="165">
        <f t="shared" si="2"/>
        <v>0</v>
      </c>
    </row>
    <row r="26" spans="1:11" ht="25.5" x14ac:dyDescent="0.2">
      <c r="A26" s="19" t="s">
        <v>17</v>
      </c>
      <c r="B26" s="12">
        <v>74.75</v>
      </c>
      <c r="C26" s="166"/>
      <c r="D26" s="166"/>
      <c r="E26" s="166"/>
      <c r="F26" s="166"/>
      <c r="G26" s="166"/>
      <c r="H26" s="166"/>
      <c r="I26" s="148"/>
      <c r="J26" s="167"/>
      <c r="K26" s="165">
        <f t="shared" si="2"/>
        <v>0</v>
      </c>
    </row>
    <row r="27" spans="1:11" ht="25.5" x14ac:dyDescent="0.2">
      <c r="A27" s="19" t="s">
        <v>18</v>
      </c>
      <c r="B27" s="12">
        <v>77</v>
      </c>
      <c r="C27" s="166"/>
      <c r="D27" s="166"/>
      <c r="E27" s="166"/>
      <c r="F27" s="166"/>
      <c r="G27" s="166"/>
      <c r="H27" s="166"/>
      <c r="I27" s="148"/>
      <c r="J27" s="167"/>
      <c r="K27" s="165">
        <f t="shared" si="2"/>
        <v>0</v>
      </c>
    </row>
    <row r="28" spans="1:11" ht="25.5" x14ac:dyDescent="0.2">
      <c r="A28" s="23" t="s">
        <v>19</v>
      </c>
      <c r="B28" s="24">
        <v>81.819999999999993</v>
      </c>
      <c r="C28" s="168"/>
      <c r="D28" s="168"/>
      <c r="E28" s="168"/>
      <c r="F28" s="168"/>
      <c r="G28" s="168"/>
      <c r="H28" s="168"/>
      <c r="I28" s="169"/>
      <c r="J28" s="170"/>
      <c r="K28" s="171">
        <f t="shared" si="2"/>
        <v>0</v>
      </c>
    </row>
    <row r="29" spans="1:11" x14ac:dyDescent="0.2">
      <c r="A29" s="119" t="s">
        <v>111</v>
      </c>
      <c r="B29" s="174" t="s">
        <v>112</v>
      </c>
      <c r="C29" s="182">
        <f>SUM(C19:C28)</f>
        <v>4</v>
      </c>
      <c r="D29" s="185">
        <f t="shared" ref="D29:J29" si="3">SUM(D19:D28)</f>
        <v>4</v>
      </c>
      <c r="E29" s="185">
        <f t="shared" si="3"/>
        <v>0</v>
      </c>
      <c r="F29" s="185">
        <f t="shared" si="3"/>
        <v>0</v>
      </c>
      <c r="G29" s="185">
        <f t="shared" si="3"/>
        <v>5</v>
      </c>
      <c r="H29" s="185">
        <f t="shared" si="3"/>
        <v>5</v>
      </c>
      <c r="I29" s="185">
        <f t="shared" si="3"/>
        <v>4</v>
      </c>
      <c r="J29" s="186">
        <f t="shared" si="3"/>
        <v>4</v>
      </c>
      <c r="K29" s="171">
        <f>SUM(K19:K28)</f>
        <v>26</v>
      </c>
    </row>
    <row r="30" spans="1:11" ht="29.25" customHeight="1" x14ac:dyDescent="0.2">
      <c r="A30" s="351" t="s">
        <v>527</v>
      </c>
      <c r="B30" s="9"/>
      <c r="C30" s="516"/>
      <c r="D30" s="517"/>
      <c r="E30" s="517"/>
      <c r="F30" s="517"/>
      <c r="G30" s="517"/>
      <c r="H30" s="517"/>
      <c r="I30" s="517"/>
      <c r="J30" s="517"/>
      <c r="K30" s="518"/>
    </row>
    <row r="31" spans="1:11" ht="25.5" x14ac:dyDescent="0.2">
      <c r="A31" s="17" t="s">
        <v>10</v>
      </c>
      <c r="B31" s="13" t="s">
        <v>9</v>
      </c>
      <c r="C31" s="519"/>
      <c r="D31" s="520"/>
      <c r="E31" s="520"/>
      <c r="F31" s="520"/>
      <c r="G31" s="520"/>
      <c r="H31" s="520"/>
      <c r="I31" s="520"/>
      <c r="J31" s="520"/>
      <c r="K31" s="521"/>
    </row>
    <row r="32" spans="1:11" x14ac:dyDescent="0.2">
      <c r="A32" s="19" t="s">
        <v>5</v>
      </c>
      <c r="B32" s="10" t="s">
        <v>8</v>
      </c>
      <c r="C32" s="166"/>
      <c r="D32" s="166"/>
      <c r="E32" s="166"/>
      <c r="F32" s="166"/>
      <c r="G32" s="166"/>
      <c r="H32" s="166"/>
      <c r="I32" s="148"/>
      <c r="J32" s="167"/>
      <c r="K32" s="165">
        <f>SUM(C32:J32)</f>
        <v>0</v>
      </c>
    </row>
    <row r="33" spans="1:13" x14ac:dyDescent="0.2">
      <c r="A33" s="19" t="s">
        <v>11</v>
      </c>
      <c r="B33" s="12" t="s">
        <v>6</v>
      </c>
      <c r="C33" s="166"/>
      <c r="D33" s="166"/>
      <c r="E33" s="166"/>
      <c r="F33" s="166"/>
      <c r="G33" s="166"/>
      <c r="H33" s="166"/>
      <c r="I33" s="148"/>
      <c r="J33" s="167"/>
      <c r="K33" s="165">
        <f t="shared" ref="K33:K41" si="4">SUM(C33:J33)</f>
        <v>0</v>
      </c>
    </row>
    <row r="34" spans="1:13" ht="25.5" x14ac:dyDescent="0.2">
      <c r="A34" s="19" t="s">
        <v>12</v>
      </c>
      <c r="B34" s="12">
        <v>41.43</v>
      </c>
      <c r="C34" s="166"/>
      <c r="D34" s="166"/>
      <c r="E34" s="166"/>
      <c r="F34" s="166"/>
      <c r="G34" s="166"/>
      <c r="H34" s="166"/>
      <c r="I34" s="148"/>
      <c r="J34" s="167"/>
      <c r="K34" s="165">
        <f t="shared" si="4"/>
        <v>0</v>
      </c>
    </row>
    <row r="35" spans="1:13" ht="25.5" x14ac:dyDescent="0.2">
      <c r="A35" s="19" t="s">
        <v>13</v>
      </c>
      <c r="B35" s="12" t="s">
        <v>7</v>
      </c>
      <c r="C35" s="166"/>
      <c r="D35" s="166"/>
      <c r="E35" s="166"/>
      <c r="F35" s="166"/>
      <c r="G35" s="166"/>
      <c r="H35" s="166"/>
      <c r="I35" s="148"/>
      <c r="J35" s="167"/>
      <c r="K35" s="165">
        <f t="shared" si="4"/>
        <v>0</v>
      </c>
    </row>
    <row r="36" spans="1:13" ht="25.5" x14ac:dyDescent="0.2">
      <c r="A36" s="19" t="s">
        <v>14</v>
      </c>
      <c r="B36" s="12" t="s">
        <v>20</v>
      </c>
      <c r="C36" s="166">
        <v>1</v>
      </c>
      <c r="D36" s="166">
        <v>1</v>
      </c>
      <c r="E36" s="166"/>
      <c r="F36" s="166"/>
      <c r="G36" s="166">
        <v>3</v>
      </c>
      <c r="H36" s="166">
        <v>3</v>
      </c>
      <c r="I36" s="148"/>
      <c r="J36" s="167"/>
      <c r="K36" s="165">
        <f t="shared" si="4"/>
        <v>8</v>
      </c>
    </row>
    <row r="37" spans="1:13" x14ac:dyDescent="0.2">
      <c r="A37" s="19" t="s">
        <v>15</v>
      </c>
      <c r="B37" s="12">
        <v>62.65</v>
      </c>
      <c r="C37" s="166"/>
      <c r="D37" s="166"/>
      <c r="E37" s="166"/>
      <c r="F37" s="166"/>
      <c r="G37" s="166"/>
      <c r="H37" s="166"/>
      <c r="I37" s="148"/>
      <c r="J37" s="167"/>
      <c r="K37" s="165">
        <f t="shared" si="4"/>
        <v>0</v>
      </c>
    </row>
    <row r="38" spans="1:13" ht="25.5" x14ac:dyDescent="0.2">
      <c r="A38" s="19" t="s">
        <v>16</v>
      </c>
      <c r="B38" s="12">
        <v>68</v>
      </c>
      <c r="C38" s="166"/>
      <c r="D38" s="166"/>
      <c r="E38" s="166"/>
      <c r="F38" s="166"/>
      <c r="G38" s="166"/>
      <c r="H38" s="166"/>
      <c r="I38" s="148"/>
      <c r="J38" s="167"/>
      <c r="K38" s="165">
        <f t="shared" si="4"/>
        <v>0</v>
      </c>
    </row>
    <row r="39" spans="1:13" ht="25.5" x14ac:dyDescent="0.2">
      <c r="A39" s="19" t="s">
        <v>17</v>
      </c>
      <c r="B39" s="12">
        <v>74.75</v>
      </c>
      <c r="C39" s="166"/>
      <c r="D39" s="166"/>
      <c r="E39" s="166"/>
      <c r="F39" s="166"/>
      <c r="G39" s="166"/>
      <c r="H39" s="166"/>
      <c r="I39" s="148"/>
      <c r="J39" s="167"/>
      <c r="K39" s="165">
        <f t="shared" si="4"/>
        <v>0</v>
      </c>
    </row>
    <row r="40" spans="1:13" ht="25.5" x14ac:dyDescent="0.2">
      <c r="A40" s="19" t="s">
        <v>18</v>
      </c>
      <c r="B40" s="12">
        <v>77</v>
      </c>
      <c r="C40" s="166"/>
      <c r="D40" s="166"/>
      <c r="E40" s="166"/>
      <c r="F40" s="166"/>
      <c r="G40" s="166"/>
      <c r="H40" s="166"/>
      <c r="I40" s="148"/>
      <c r="J40" s="167"/>
      <c r="K40" s="165">
        <f t="shared" si="4"/>
        <v>0</v>
      </c>
    </row>
    <row r="41" spans="1:13" ht="25.5" x14ac:dyDescent="0.2">
      <c r="A41" s="23" t="s">
        <v>19</v>
      </c>
      <c r="B41" s="24">
        <v>81.819999999999993</v>
      </c>
      <c r="C41" s="168">
        <v>2</v>
      </c>
      <c r="D41" s="168">
        <v>1</v>
      </c>
      <c r="E41" s="168"/>
      <c r="F41" s="168"/>
      <c r="G41" s="168">
        <v>2</v>
      </c>
      <c r="H41" s="168">
        <v>1</v>
      </c>
      <c r="I41" s="169">
        <v>2</v>
      </c>
      <c r="J41" s="170">
        <v>2</v>
      </c>
      <c r="K41" s="171">
        <f t="shared" si="4"/>
        <v>10</v>
      </c>
    </row>
    <row r="42" spans="1:13" ht="13.5" thickBot="1" x14ac:dyDescent="0.25">
      <c r="A42" s="119" t="s">
        <v>111</v>
      </c>
      <c r="B42" s="174" t="s">
        <v>112</v>
      </c>
      <c r="C42" s="182">
        <f>SUM(C32:C41)</f>
        <v>3</v>
      </c>
      <c r="D42" s="185">
        <f t="shared" ref="D42:J42" si="5">SUM(D32:D41)</f>
        <v>2</v>
      </c>
      <c r="E42" s="185">
        <f t="shared" si="5"/>
        <v>0</v>
      </c>
      <c r="F42" s="185">
        <f t="shared" si="5"/>
        <v>0</v>
      </c>
      <c r="G42" s="185">
        <f t="shared" si="5"/>
        <v>5</v>
      </c>
      <c r="H42" s="185">
        <f t="shared" si="5"/>
        <v>4</v>
      </c>
      <c r="I42" s="185">
        <f t="shared" si="5"/>
        <v>2</v>
      </c>
      <c r="J42" s="186">
        <f t="shared" si="5"/>
        <v>2</v>
      </c>
      <c r="K42" s="171">
        <f>SUM(K32:K41)</f>
        <v>18</v>
      </c>
    </row>
    <row r="43" spans="1:13" s="6" customFormat="1" ht="26.25" customHeight="1" x14ac:dyDescent="0.2">
      <c r="A43" s="118" t="s">
        <v>521</v>
      </c>
      <c r="B43" s="531"/>
      <c r="C43" s="532"/>
      <c r="D43" s="532"/>
      <c r="E43" s="532"/>
      <c r="F43" s="532"/>
      <c r="G43" s="532"/>
      <c r="H43" s="532"/>
      <c r="I43" s="532"/>
      <c r="J43" s="532"/>
      <c r="K43" s="533"/>
      <c r="M43" s="66"/>
    </row>
    <row r="44" spans="1:13" s="2" customFormat="1" ht="26.25" customHeight="1" x14ac:dyDescent="0.2">
      <c r="A44" s="17" t="s">
        <v>10</v>
      </c>
      <c r="B44" s="13" t="s">
        <v>9</v>
      </c>
      <c r="C44" s="519"/>
      <c r="D44" s="520"/>
      <c r="E44" s="520"/>
      <c r="F44" s="520"/>
      <c r="G44" s="520"/>
      <c r="H44" s="520"/>
      <c r="I44" s="520"/>
      <c r="J44" s="520"/>
      <c r="K44" s="521"/>
    </row>
    <row r="45" spans="1:13" x14ac:dyDescent="0.2">
      <c r="A45" s="19" t="s">
        <v>5</v>
      </c>
      <c r="B45" s="10" t="s">
        <v>8</v>
      </c>
      <c r="C45" s="166"/>
      <c r="D45" s="166"/>
      <c r="E45" s="166"/>
      <c r="F45" s="166"/>
      <c r="G45" s="166"/>
      <c r="H45" s="166"/>
      <c r="I45" s="148"/>
      <c r="J45" s="167"/>
      <c r="K45" s="165">
        <f>SUM(C45:J45)</f>
        <v>0</v>
      </c>
    </row>
    <row r="46" spans="1:13" x14ac:dyDescent="0.2">
      <c r="A46" s="19" t="s">
        <v>11</v>
      </c>
      <c r="B46" s="12" t="s">
        <v>6</v>
      </c>
      <c r="C46" s="166">
        <v>2</v>
      </c>
      <c r="D46" s="166">
        <v>1</v>
      </c>
      <c r="E46" s="166"/>
      <c r="F46" s="166"/>
      <c r="G46" s="166">
        <v>2</v>
      </c>
      <c r="H46" s="166">
        <v>1</v>
      </c>
      <c r="I46" s="148">
        <v>2</v>
      </c>
      <c r="J46" s="167">
        <v>2</v>
      </c>
      <c r="K46" s="165">
        <f t="shared" ref="K46:K54" si="6">SUM(C46:J46)</f>
        <v>10</v>
      </c>
    </row>
    <row r="47" spans="1:13" ht="25.5" x14ac:dyDescent="0.2">
      <c r="A47" s="19" t="s">
        <v>12</v>
      </c>
      <c r="B47" s="12">
        <v>41.43</v>
      </c>
      <c r="C47" s="166"/>
      <c r="D47" s="166"/>
      <c r="E47" s="166"/>
      <c r="F47" s="166"/>
      <c r="G47" s="166"/>
      <c r="H47" s="166"/>
      <c r="I47" s="148"/>
      <c r="J47" s="167"/>
      <c r="K47" s="165">
        <f t="shared" si="6"/>
        <v>0</v>
      </c>
    </row>
    <row r="48" spans="1:13" ht="25.5" x14ac:dyDescent="0.2">
      <c r="A48" s="19" t="s">
        <v>13</v>
      </c>
      <c r="B48" s="12" t="s">
        <v>7</v>
      </c>
      <c r="C48" s="166"/>
      <c r="D48" s="166"/>
      <c r="E48" s="166"/>
      <c r="F48" s="166"/>
      <c r="G48" s="166"/>
      <c r="H48" s="166"/>
      <c r="I48" s="148"/>
      <c r="J48" s="167"/>
      <c r="K48" s="165">
        <f t="shared" si="6"/>
        <v>0</v>
      </c>
    </row>
    <row r="49" spans="1:11" ht="25.5" x14ac:dyDescent="0.2">
      <c r="A49" s="19" t="s">
        <v>14</v>
      </c>
      <c r="B49" s="12" t="s">
        <v>20</v>
      </c>
      <c r="C49" s="166"/>
      <c r="D49" s="166"/>
      <c r="E49" s="166"/>
      <c r="F49" s="166"/>
      <c r="G49" s="166"/>
      <c r="H49" s="166"/>
      <c r="I49" s="148"/>
      <c r="J49" s="167"/>
      <c r="K49" s="165">
        <f t="shared" si="6"/>
        <v>0</v>
      </c>
    </row>
    <row r="50" spans="1:11" x14ac:dyDescent="0.2">
      <c r="A50" s="19" t="s">
        <v>15</v>
      </c>
      <c r="B50" s="12">
        <v>62.65</v>
      </c>
      <c r="C50" s="166"/>
      <c r="D50" s="166"/>
      <c r="E50" s="166"/>
      <c r="F50" s="166"/>
      <c r="G50" s="166"/>
      <c r="H50" s="166"/>
      <c r="I50" s="148"/>
      <c r="J50" s="167"/>
      <c r="K50" s="165">
        <f t="shared" si="6"/>
        <v>0</v>
      </c>
    </row>
    <row r="51" spans="1:11" ht="25.5" x14ac:dyDescent="0.2">
      <c r="A51" s="19" t="s">
        <v>16</v>
      </c>
      <c r="B51" s="12">
        <v>68</v>
      </c>
      <c r="C51" s="166"/>
      <c r="D51" s="166"/>
      <c r="E51" s="166"/>
      <c r="F51" s="166"/>
      <c r="G51" s="166"/>
      <c r="H51" s="166"/>
      <c r="I51" s="148"/>
      <c r="J51" s="167"/>
      <c r="K51" s="165">
        <f t="shared" si="6"/>
        <v>0</v>
      </c>
    </row>
    <row r="52" spans="1:11" ht="25.5" x14ac:dyDescent="0.2">
      <c r="A52" s="19" t="s">
        <v>17</v>
      </c>
      <c r="B52" s="12">
        <v>74.75</v>
      </c>
      <c r="C52" s="166"/>
      <c r="D52" s="166"/>
      <c r="E52" s="166"/>
      <c r="F52" s="166"/>
      <c r="G52" s="166"/>
      <c r="H52" s="166"/>
      <c r="I52" s="148"/>
      <c r="J52" s="167"/>
      <c r="K52" s="165">
        <f t="shared" si="6"/>
        <v>0</v>
      </c>
    </row>
    <row r="53" spans="1:11" ht="25.5" x14ac:dyDescent="0.2">
      <c r="A53" s="19" t="s">
        <v>18</v>
      </c>
      <c r="B53" s="12">
        <v>77</v>
      </c>
      <c r="C53" s="166"/>
      <c r="D53" s="166"/>
      <c r="E53" s="166"/>
      <c r="F53" s="166"/>
      <c r="G53" s="166"/>
      <c r="H53" s="166"/>
      <c r="I53" s="148"/>
      <c r="J53" s="167"/>
      <c r="K53" s="165">
        <f t="shared" si="6"/>
        <v>0</v>
      </c>
    </row>
    <row r="54" spans="1:11" ht="25.5" x14ac:dyDescent="0.2">
      <c r="A54" s="19" t="s">
        <v>19</v>
      </c>
      <c r="B54" s="12">
        <v>81.819999999999993</v>
      </c>
      <c r="C54" s="166"/>
      <c r="D54" s="166"/>
      <c r="E54" s="166"/>
      <c r="F54" s="166"/>
      <c r="G54" s="166"/>
      <c r="H54" s="166"/>
      <c r="I54" s="148"/>
      <c r="J54" s="167"/>
      <c r="K54" s="165">
        <f t="shared" si="6"/>
        <v>0</v>
      </c>
    </row>
    <row r="55" spans="1:11" x14ac:dyDescent="0.2">
      <c r="A55" s="119" t="s">
        <v>111</v>
      </c>
      <c r="B55" s="181" t="s">
        <v>112</v>
      </c>
      <c r="C55" s="182">
        <f>SUM(C45:C54)</f>
        <v>2</v>
      </c>
      <c r="D55" s="182">
        <f t="shared" ref="D55:J55" si="7">SUM(D45:D54)</f>
        <v>1</v>
      </c>
      <c r="E55" s="182">
        <f t="shared" si="7"/>
        <v>0</v>
      </c>
      <c r="F55" s="182">
        <f t="shared" si="7"/>
        <v>0</v>
      </c>
      <c r="G55" s="182">
        <f t="shared" si="7"/>
        <v>2</v>
      </c>
      <c r="H55" s="182">
        <f t="shared" si="7"/>
        <v>1</v>
      </c>
      <c r="I55" s="182">
        <f t="shared" si="7"/>
        <v>2</v>
      </c>
      <c r="J55" s="183">
        <f t="shared" si="7"/>
        <v>2</v>
      </c>
      <c r="K55" s="165">
        <f>SUM(K45:K54)</f>
        <v>10</v>
      </c>
    </row>
    <row r="56" spans="1:11" x14ac:dyDescent="0.2">
      <c r="A56" s="106" t="s">
        <v>522</v>
      </c>
      <c r="B56" s="9"/>
      <c r="C56" s="516"/>
      <c r="D56" s="517"/>
      <c r="E56" s="517"/>
      <c r="F56" s="517"/>
      <c r="G56" s="517"/>
      <c r="H56" s="517"/>
      <c r="I56" s="517"/>
      <c r="J56" s="517"/>
      <c r="K56" s="518"/>
    </row>
    <row r="57" spans="1:11" ht="25.5" x14ac:dyDescent="0.2">
      <c r="A57" s="17" t="s">
        <v>10</v>
      </c>
      <c r="B57" s="13" t="s">
        <v>9</v>
      </c>
      <c r="C57" s="519"/>
      <c r="D57" s="520"/>
      <c r="E57" s="520"/>
      <c r="F57" s="520"/>
      <c r="G57" s="520"/>
      <c r="H57" s="520"/>
      <c r="I57" s="520"/>
      <c r="J57" s="520"/>
      <c r="K57" s="521"/>
    </row>
    <row r="58" spans="1:11" x14ac:dyDescent="0.2">
      <c r="A58" s="19" t="s">
        <v>5</v>
      </c>
      <c r="B58" s="10" t="s">
        <v>8</v>
      </c>
      <c r="C58" s="166"/>
      <c r="D58" s="166"/>
      <c r="E58" s="166"/>
      <c r="F58" s="166"/>
      <c r="G58" s="166"/>
      <c r="H58" s="166"/>
      <c r="I58" s="148"/>
      <c r="J58" s="167"/>
      <c r="K58" s="165">
        <f>SUM(C58:J58)</f>
        <v>0</v>
      </c>
    </row>
    <row r="59" spans="1:11" x14ac:dyDescent="0.2">
      <c r="A59" s="19" t="s">
        <v>11</v>
      </c>
      <c r="B59" s="12" t="s">
        <v>6</v>
      </c>
      <c r="C59" s="166"/>
      <c r="D59" s="166"/>
      <c r="E59" s="166"/>
      <c r="F59" s="166"/>
      <c r="G59" s="166"/>
      <c r="H59" s="166"/>
      <c r="I59" s="148"/>
      <c r="J59" s="167"/>
      <c r="K59" s="165">
        <f t="shared" ref="K59:K67" si="8">SUM(C59:J59)</f>
        <v>0</v>
      </c>
    </row>
    <row r="60" spans="1:11" ht="25.5" x14ac:dyDescent="0.2">
      <c r="A60" s="19" t="s">
        <v>12</v>
      </c>
      <c r="B60" s="12">
        <v>41.43</v>
      </c>
      <c r="C60" s="166"/>
      <c r="D60" s="166"/>
      <c r="E60" s="166"/>
      <c r="F60" s="166"/>
      <c r="G60" s="166"/>
      <c r="H60" s="166"/>
      <c r="I60" s="148"/>
      <c r="J60" s="167"/>
      <c r="K60" s="165">
        <f t="shared" si="8"/>
        <v>0</v>
      </c>
    </row>
    <row r="61" spans="1:11" ht="25.5" x14ac:dyDescent="0.2">
      <c r="A61" s="19" t="s">
        <v>13</v>
      </c>
      <c r="B61" s="12" t="s">
        <v>7</v>
      </c>
      <c r="C61" s="166">
        <v>3</v>
      </c>
      <c r="D61" s="166">
        <v>3</v>
      </c>
      <c r="E61" s="166"/>
      <c r="F61" s="166"/>
      <c r="G61" s="166"/>
      <c r="H61" s="166"/>
      <c r="I61" s="148"/>
      <c r="J61" s="167"/>
      <c r="K61" s="165">
        <f t="shared" si="8"/>
        <v>6</v>
      </c>
    </row>
    <row r="62" spans="1:11" ht="25.5" x14ac:dyDescent="0.2">
      <c r="A62" s="19" t="s">
        <v>14</v>
      </c>
      <c r="B62" s="12" t="s">
        <v>20</v>
      </c>
      <c r="C62" s="166">
        <v>2</v>
      </c>
      <c r="D62" s="166"/>
      <c r="E62" s="166"/>
      <c r="F62" s="166"/>
      <c r="G62" s="166"/>
      <c r="H62" s="166"/>
      <c r="I62" s="148"/>
      <c r="J62" s="167"/>
      <c r="K62" s="165">
        <f t="shared" si="8"/>
        <v>2</v>
      </c>
    </row>
    <row r="63" spans="1:11" x14ac:dyDescent="0.2">
      <c r="A63" s="19" t="s">
        <v>15</v>
      </c>
      <c r="B63" s="12">
        <v>62.65</v>
      </c>
      <c r="C63" s="166"/>
      <c r="D63" s="166"/>
      <c r="E63" s="166"/>
      <c r="F63" s="166"/>
      <c r="G63" s="166"/>
      <c r="H63" s="166"/>
      <c r="I63" s="148"/>
      <c r="J63" s="167"/>
      <c r="K63" s="165">
        <f t="shared" si="8"/>
        <v>0</v>
      </c>
    </row>
    <row r="64" spans="1:11" ht="25.5" x14ac:dyDescent="0.2">
      <c r="A64" s="19" t="s">
        <v>16</v>
      </c>
      <c r="B64" s="12">
        <v>68</v>
      </c>
      <c r="C64" s="166"/>
      <c r="D64" s="166"/>
      <c r="E64" s="166"/>
      <c r="F64" s="166"/>
      <c r="G64" s="166"/>
      <c r="H64" s="166"/>
      <c r="I64" s="148"/>
      <c r="J64" s="167"/>
      <c r="K64" s="165">
        <f t="shared" si="8"/>
        <v>0</v>
      </c>
    </row>
    <row r="65" spans="1:11" ht="25.5" x14ac:dyDescent="0.2">
      <c r="A65" s="19" t="s">
        <v>17</v>
      </c>
      <c r="B65" s="12">
        <v>74.75</v>
      </c>
      <c r="C65" s="166">
        <v>1</v>
      </c>
      <c r="D65" s="166">
        <v>1</v>
      </c>
      <c r="E65" s="166">
        <v>1</v>
      </c>
      <c r="F65" s="166"/>
      <c r="G65" s="166">
        <v>3</v>
      </c>
      <c r="H65" s="166">
        <v>1</v>
      </c>
      <c r="I65" s="148">
        <v>1</v>
      </c>
      <c r="J65" s="167">
        <v>1</v>
      </c>
      <c r="K65" s="165">
        <f t="shared" si="8"/>
        <v>9</v>
      </c>
    </row>
    <row r="66" spans="1:11" ht="25.5" x14ac:dyDescent="0.2">
      <c r="A66" s="19" t="s">
        <v>18</v>
      </c>
      <c r="B66" s="12">
        <v>77</v>
      </c>
      <c r="C66" s="166"/>
      <c r="D66" s="166"/>
      <c r="E66" s="166"/>
      <c r="F66" s="166"/>
      <c r="G66" s="166"/>
      <c r="H66" s="166"/>
      <c r="I66" s="148"/>
      <c r="J66" s="167"/>
      <c r="K66" s="165">
        <f t="shared" si="8"/>
        <v>0</v>
      </c>
    </row>
    <row r="67" spans="1:11" ht="25.5" x14ac:dyDescent="0.2">
      <c r="A67" s="23" t="s">
        <v>19</v>
      </c>
      <c r="B67" s="24">
        <v>81.819999999999993</v>
      </c>
      <c r="C67" s="168"/>
      <c r="D67" s="168"/>
      <c r="E67" s="168"/>
      <c r="F67" s="168"/>
      <c r="G67" s="168"/>
      <c r="H67" s="168"/>
      <c r="I67" s="169"/>
      <c r="J67" s="170"/>
      <c r="K67" s="171">
        <f t="shared" si="8"/>
        <v>0</v>
      </c>
    </row>
    <row r="68" spans="1:11" x14ac:dyDescent="0.2">
      <c r="A68" s="119" t="s">
        <v>111</v>
      </c>
      <c r="B68" s="174" t="s">
        <v>112</v>
      </c>
      <c r="C68" s="182">
        <f>SUM(C58:C67)</f>
        <v>6</v>
      </c>
      <c r="D68" s="185">
        <f t="shared" ref="D68:J68" si="9">SUM(D58:D67)</f>
        <v>4</v>
      </c>
      <c r="E68" s="185">
        <f t="shared" si="9"/>
        <v>1</v>
      </c>
      <c r="F68" s="185">
        <f t="shared" si="9"/>
        <v>0</v>
      </c>
      <c r="G68" s="185">
        <f t="shared" si="9"/>
        <v>3</v>
      </c>
      <c r="H68" s="185">
        <f t="shared" si="9"/>
        <v>1</v>
      </c>
      <c r="I68" s="185">
        <f t="shared" si="9"/>
        <v>1</v>
      </c>
      <c r="J68" s="186">
        <f t="shared" si="9"/>
        <v>1</v>
      </c>
      <c r="K68" s="171">
        <f>SUM(K58:K67)</f>
        <v>17</v>
      </c>
    </row>
    <row r="69" spans="1:11" ht="25.5" x14ac:dyDescent="0.2">
      <c r="A69" s="106" t="s">
        <v>523</v>
      </c>
      <c r="B69" s="9"/>
      <c r="C69" s="516"/>
      <c r="D69" s="517"/>
      <c r="E69" s="517"/>
      <c r="F69" s="517"/>
      <c r="G69" s="517"/>
      <c r="H69" s="517"/>
      <c r="I69" s="517"/>
      <c r="J69" s="517"/>
      <c r="K69" s="518"/>
    </row>
    <row r="70" spans="1:11" ht="25.5" x14ac:dyDescent="0.2">
      <c r="A70" s="17" t="s">
        <v>10</v>
      </c>
      <c r="B70" s="13" t="s">
        <v>9</v>
      </c>
      <c r="C70" s="519"/>
      <c r="D70" s="520"/>
      <c r="E70" s="520"/>
      <c r="F70" s="520"/>
      <c r="G70" s="520"/>
      <c r="H70" s="520"/>
      <c r="I70" s="520"/>
      <c r="J70" s="520"/>
      <c r="K70" s="521"/>
    </row>
    <row r="71" spans="1:11" x14ac:dyDescent="0.2">
      <c r="A71" s="19" t="s">
        <v>5</v>
      </c>
      <c r="B71" s="10" t="s">
        <v>8</v>
      </c>
      <c r="C71" s="166"/>
      <c r="D71" s="166"/>
      <c r="E71" s="166"/>
      <c r="F71" s="166"/>
      <c r="G71" s="166"/>
      <c r="H71" s="166"/>
      <c r="I71" s="148"/>
      <c r="J71" s="167"/>
      <c r="K71" s="165">
        <f>SUM(C71:J71)</f>
        <v>0</v>
      </c>
    </row>
    <row r="72" spans="1:11" x14ac:dyDescent="0.2">
      <c r="A72" s="19" t="s">
        <v>11</v>
      </c>
      <c r="B72" s="12" t="s">
        <v>6</v>
      </c>
      <c r="C72" s="166">
        <v>3</v>
      </c>
      <c r="D72" s="166">
        <v>2</v>
      </c>
      <c r="E72" s="166"/>
      <c r="F72" s="166"/>
      <c r="G72" s="166">
        <v>1</v>
      </c>
      <c r="H72" s="166"/>
      <c r="I72" s="148"/>
      <c r="J72" s="167"/>
      <c r="K72" s="165">
        <f t="shared" ref="K72:K80" si="10">SUM(C72:J72)</f>
        <v>6</v>
      </c>
    </row>
    <row r="73" spans="1:11" ht="25.5" x14ac:dyDescent="0.2">
      <c r="A73" s="19" t="s">
        <v>12</v>
      </c>
      <c r="B73" s="12">
        <v>41.43</v>
      </c>
      <c r="C73" s="166"/>
      <c r="D73" s="166"/>
      <c r="E73" s="166"/>
      <c r="F73" s="166"/>
      <c r="G73" s="166"/>
      <c r="H73" s="166"/>
      <c r="I73" s="148"/>
      <c r="J73" s="167"/>
      <c r="K73" s="165">
        <f t="shared" si="10"/>
        <v>0</v>
      </c>
    </row>
    <row r="74" spans="1:11" ht="25.5" x14ac:dyDescent="0.2">
      <c r="A74" s="19" t="s">
        <v>13</v>
      </c>
      <c r="B74" s="12" t="s">
        <v>7</v>
      </c>
      <c r="C74" s="166"/>
      <c r="D74" s="166"/>
      <c r="E74" s="166"/>
      <c r="F74" s="166"/>
      <c r="G74" s="166"/>
      <c r="H74" s="166"/>
      <c r="I74" s="148"/>
      <c r="J74" s="167"/>
      <c r="K74" s="165">
        <f t="shared" si="10"/>
        <v>0</v>
      </c>
    </row>
    <row r="75" spans="1:11" ht="25.5" x14ac:dyDescent="0.2">
      <c r="A75" s="19" t="s">
        <v>14</v>
      </c>
      <c r="B75" s="12" t="s">
        <v>20</v>
      </c>
      <c r="C75" s="166"/>
      <c r="D75" s="166"/>
      <c r="E75" s="166"/>
      <c r="F75" s="166"/>
      <c r="G75" s="166"/>
      <c r="H75" s="166"/>
      <c r="I75" s="148"/>
      <c r="J75" s="167"/>
      <c r="K75" s="165">
        <f t="shared" si="10"/>
        <v>0</v>
      </c>
    </row>
    <row r="76" spans="1:11" x14ac:dyDescent="0.2">
      <c r="A76" s="19" t="s">
        <v>15</v>
      </c>
      <c r="B76" s="12">
        <v>62.65</v>
      </c>
      <c r="C76" s="166"/>
      <c r="D76" s="166"/>
      <c r="E76" s="166"/>
      <c r="F76" s="166"/>
      <c r="G76" s="166"/>
      <c r="H76" s="166"/>
      <c r="I76" s="148"/>
      <c r="J76" s="167"/>
      <c r="K76" s="165">
        <f t="shared" si="10"/>
        <v>0</v>
      </c>
    </row>
    <row r="77" spans="1:11" ht="25.5" x14ac:dyDescent="0.2">
      <c r="A77" s="19" t="s">
        <v>16</v>
      </c>
      <c r="B77" s="12">
        <v>68</v>
      </c>
      <c r="C77" s="166"/>
      <c r="D77" s="166"/>
      <c r="E77" s="166"/>
      <c r="F77" s="166"/>
      <c r="G77" s="166"/>
      <c r="H77" s="166"/>
      <c r="I77" s="148"/>
      <c r="J77" s="167"/>
      <c r="K77" s="165">
        <f t="shared" si="10"/>
        <v>0</v>
      </c>
    </row>
    <row r="78" spans="1:11" ht="25.5" x14ac:dyDescent="0.2">
      <c r="A78" s="19" t="s">
        <v>17</v>
      </c>
      <c r="B78" s="12">
        <v>74.75</v>
      </c>
      <c r="C78" s="166"/>
      <c r="D78" s="166"/>
      <c r="E78" s="166"/>
      <c r="F78" s="166"/>
      <c r="G78" s="166"/>
      <c r="H78" s="166"/>
      <c r="I78" s="148"/>
      <c r="J78" s="167"/>
      <c r="K78" s="165">
        <f t="shared" si="10"/>
        <v>0</v>
      </c>
    </row>
    <row r="79" spans="1:11" ht="25.5" x14ac:dyDescent="0.2">
      <c r="A79" s="19" t="s">
        <v>18</v>
      </c>
      <c r="B79" s="12">
        <v>77</v>
      </c>
      <c r="C79" s="166"/>
      <c r="D79" s="166"/>
      <c r="E79" s="166"/>
      <c r="F79" s="166"/>
      <c r="G79" s="166"/>
      <c r="H79" s="166"/>
      <c r="I79" s="148"/>
      <c r="J79" s="167"/>
      <c r="K79" s="165">
        <f t="shared" si="10"/>
        <v>0</v>
      </c>
    </row>
    <row r="80" spans="1:11" ht="25.5" x14ac:dyDescent="0.2">
      <c r="A80" s="23" t="s">
        <v>19</v>
      </c>
      <c r="B80" s="24">
        <v>81.819999999999993</v>
      </c>
      <c r="C80" s="168"/>
      <c r="D80" s="168"/>
      <c r="E80" s="168"/>
      <c r="F80" s="168"/>
      <c r="G80" s="168"/>
      <c r="H80" s="168"/>
      <c r="I80" s="169"/>
      <c r="J80" s="170"/>
      <c r="K80" s="171">
        <f t="shared" si="10"/>
        <v>0</v>
      </c>
    </row>
    <row r="81" spans="1:11" x14ac:dyDescent="0.2">
      <c r="A81" s="119" t="s">
        <v>111</v>
      </c>
      <c r="B81" s="174" t="s">
        <v>112</v>
      </c>
      <c r="C81" s="182">
        <f>SUM(C71:C80)</f>
        <v>3</v>
      </c>
      <c r="D81" s="185">
        <f t="shared" ref="D81:J81" si="11">SUM(D71:D80)</f>
        <v>2</v>
      </c>
      <c r="E81" s="185">
        <f t="shared" si="11"/>
        <v>0</v>
      </c>
      <c r="F81" s="185">
        <f t="shared" si="11"/>
        <v>0</v>
      </c>
      <c r="G81" s="185">
        <f t="shared" si="11"/>
        <v>1</v>
      </c>
      <c r="H81" s="185">
        <f t="shared" si="11"/>
        <v>0</v>
      </c>
      <c r="I81" s="185">
        <f t="shared" si="11"/>
        <v>0</v>
      </c>
      <c r="J81" s="186">
        <f t="shared" si="11"/>
        <v>0</v>
      </c>
      <c r="K81" s="171">
        <f>SUM(K71:K80)</f>
        <v>6</v>
      </c>
    </row>
    <row r="82" spans="1:11" s="6" customFormat="1" x14ac:dyDescent="0.2">
      <c r="A82" s="351" t="s">
        <v>531</v>
      </c>
      <c r="B82" s="9"/>
      <c r="C82" s="516"/>
      <c r="D82" s="517"/>
      <c r="E82" s="517"/>
      <c r="F82" s="517"/>
      <c r="G82" s="517"/>
      <c r="H82" s="517"/>
      <c r="I82" s="517"/>
      <c r="J82" s="517"/>
      <c r="K82" s="518"/>
    </row>
    <row r="83" spans="1:11" s="2" customFormat="1" ht="25.5" customHeight="1" x14ac:dyDescent="0.2">
      <c r="A83" s="17" t="s">
        <v>10</v>
      </c>
      <c r="B83" s="13" t="s">
        <v>9</v>
      </c>
      <c r="C83" s="519"/>
      <c r="D83" s="520"/>
      <c r="E83" s="520"/>
      <c r="F83" s="520"/>
      <c r="G83" s="520"/>
      <c r="H83" s="520"/>
      <c r="I83" s="520"/>
      <c r="J83" s="520"/>
      <c r="K83" s="521"/>
    </row>
    <row r="84" spans="1:11" x14ac:dyDescent="0.2">
      <c r="A84" s="19" t="s">
        <v>5</v>
      </c>
      <c r="B84" s="10" t="s">
        <v>8</v>
      </c>
      <c r="C84" s="166"/>
      <c r="D84" s="166"/>
      <c r="E84" s="166"/>
      <c r="F84" s="166"/>
      <c r="G84" s="166"/>
      <c r="H84" s="166"/>
      <c r="I84" s="148"/>
      <c r="J84" s="167"/>
      <c r="K84" s="165">
        <f>SUM(C84:J84)</f>
        <v>0</v>
      </c>
    </row>
    <row r="85" spans="1:11" x14ac:dyDescent="0.2">
      <c r="A85" s="19" t="s">
        <v>11</v>
      </c>
      <c r="B85" s="12" t="s">
        <v>6</v>
      </c>
      <c r="C85" s="166"/>
      <c r="D85" s="166"/>
      <c r="E85" s="166"/>
      <c r="F85" s="166"/>
      <c r="G85" s="166"/>
      <c r="H85" s="166"/>
      <c r="I85" s="148">
        <v>4</v>
      </c>
      <c r="J85" s="167">
        <v>4</v>
      </c>
      <c r="K85" s="165">
        <f t="shared" ref="K85:K93" si="12">SUM(C85:J85)</f>
        <v>8</v>
      </c>
    </row>
    <row r="86" spans="1:11" ht="25.5" x14ac:dyDescent="0.2">
      <c r="A86" s="19" t="s">
        <v>12</v>
      </c>
      <c r="B86" s="12">
        <v>41.43</v>
      </c>
      <c r="C86" s="166"/>
      <c r="D86" s="166"/>
      <c r="E86" s="166"/>
      <c r="F86" s="166"/>
      <c r="G86" s="166"/>
      <c r="H86" s="166"/>
      <c r="I86" s="148"/>
      <c r="J86" s="167"/>
      <c r="K86" s="165">
        <f t="shared" si="12"/>
        <v>0</v>
      </c>
    </row>
    <row r="87" spans="1:11" ht="25.5" x14ac:dyDescent="0.2">
      <c r="A87" s="19" t="s">
        <v>13</v>
      </c>
      <c r="B87" s="12" t="s">
        <v>7</v>
      </c>
      <c r="C87" s="166"/>
      <c r="D87" s="166"/>
      <c r="E87" s="166"/>
      <c r="F87" s="166"/>
      <c r="G87" s="166"/>
      <c r="H87" s="166"/>
      <c r="I87" s="148"/>
      <c r="J87" s="167"/>
      <c r="K87" s="165">
        <f t="shared" si="12"/>
        <v>0</v>
      </c>
    </row>
    <row r="88" spans="1:11" ht="25.5" x14ac:dyDescent="0.2">
      <c r="A88" s="19" t="s">
        <v>14</v>
      </c>
      <c r="B88" s="12" t="s">
        <v>20</v>
      </c>
      <c r="C88" s="166"/>
      <c r="D88" s="166"/>
      <c r="E88" s="166"/>
      <c r="F88" s="166"/>
      <c r="G88" s="166"/>
      <c r="H88" s="166"/>
      <c r="I88" s="148"/>
      <c r="J88" s="167"/>
      <c r="K88" s="165">
        <f t="shared" si="12"/>
        <v>0</v>
      </c>
    </row>
    <row r="89" spans="1:11" x14ac:dyDescent="0.2">
      <c r="A89" s="19" t="s">
        <v>15</v>
      </c>
      <c r="B89" s="12">
        <v>62.65</v>
      </c>
      <c r="C89" s="166"/>
      <c r="D89" s="166"/>
      <c r="E89" s="166"/>
      <c r="F89" s="166"/>
      <c r="G89" s="166"/>
      <c r="H89" s="166"/>
      <c r="I89" s="148"/>
      <c r="J89" s="167"/>
      <c r="K89" s="165">
        <f t="shared" si="12"/>
        <v>0</v>
      </c>
    </row>
    <row r="90" spans="1:11" ht="25.5" x14ac:dyDescent="0.2">
      <c r="A90" s="19" t="s">
        <v>16</v>
      </c>
      <c r="B90" s="12">
        <v>68</v>
      </c>
      <c r="C90" s="166"/>
      <c r="D90" s="166"/>
      <c r="E90" s="166"/>
      <c r="F90" s="166"/>
      <c r="G90" s="166"/>
      <c r="H90" s="166"/>
      <c r="I90" s="148"/>
      <c r="J90" s="167"/>
      <c r="K90" s="165">
        <f t="shared" si="12"/>
        <v>0</v>
      </c>
    </row>
    <row r="91" spans="1:11" ht="25.5" x14ac:dyDescent="0.2">
      <c r="A91" s="19" t="s">
        <v>17</v>
      </c>
      <c r="B91" s="12">
        <v>74.75</v>
      </c>
      <c r="C91" s="166"/>
      <c r="D91" s="166"/>
      <c r="E91" s="166"/>
      <c r="F91" s="166"/>
      <c r="G91" s="166"/>
      <c r="H91" s="166"/>
      <c r="I91" s="148"/>
      <c r="J91" s="167"/>
      <c r="K91" s="165">
        <f t="shared" si="12"/>
        <v>0</v>
      </c>
    </row>
    <row r="92" spans="1:11" ht="25.5" x14ac:dyDescent="0.2">
      <c r="A92" s="19" t="s">
        <v>18</v>
      </c>
      <c r="B92" s="12">
        <v>77</v>
      </c>
      <c r="C92" s="166"/>
      <c r="D92" s="166"/>
      <c r="E92" s="166"/>
      <c r="F92" s="166"/>
      <c r="G92" s="166"/>
      <c r="H92" s="166"/>
      <c r="I92" s="148"/>
      <c r="J92" s="167"/>
      <c r="K92" s="165">
        <f t="shared" si="12"/>
        <v>0</v>
      </c>
    </row>
    <row r="93" spans="1:11" ht="25.5" x14ac:dyDescent="0.2">
      <c r="A93" s="23" t="s">
        <v>19</v>
      </c>
      <c r="B93" s="24">
        <v>81.819999999999993</v>
      </c>
      <c r="C93" s="168"/>
      <c r="D93" s="168"/>
      <c r="E93" s="168"/>
      <c r="F93" s="168"/>
      <c r="G93" s="168"/>
      <c r="H93" s="168"/>
      <c r="I93" s="169"/>
      <c r="J93" s="170"/>
      <c r="K93" s="171">
        <f t="shared" si="12"/>
        <v>0</v>
      </c>
    </row>
    <row r="94" spans="1:11" ht="25.5" x14ac:dyDescent="0.2">
      <c r="A94" s="184" t="s">
        <v>532</v>
      </c>
      <c r="B94" s="174" t="s">
        <v>112</v>
      </c>
      <c r="C94" s="182">
        <f>SUM(C84:C93)</f>
        <v>0</v>
      </c>
      <c r="D94" s="185">
        <f t="shared" ref="D94:J94" si="13">SUM(D84:D93)</f>
        <v>0</v>
      </c>
      <c r="E94" s="185">
        <f t="shared" si="13"/>
        <v>0</v>
      </c>
      <c r="F94" s="185">
        <f t="shared" si="13"/>
        <v>0</v>
      </c>
      <c r="G94" s="185">
        <f t="shared" si="13"/>
        <v>0</v>
      </c>
      <c r="H94" s="185">
        <f t="shared" si="13"/>
        <v>0</v>
      </c>
      <c r="I94" s="185">
        <f t="shared" si="13"/>
        <v>4</v>
      </c>
      <c r="J94" s="186">
        <f t="shared" si="13"/>
        <v>4</v>
      </c>
      <c r="K94" s="171">
        <f>SUM(K84:K93)</f>
        <v>8</v>
      </c>
    </row>
    <row r="95" spans="1:11" x14ac:dyDescent="0.2">
      <c r="A95" s="106" t="s">
        <v>556</v>
      </c>
      <c r="B95" s="9"/>
      <c r="C95" s="516"/>
      <c r="D95" s="517"/>
      <c r="E95" s="517"/>
      <c r="F95" s="517"/>
      <c r="G95" s="517"/>
      <c r="H95" s="517"/>
      <c r="I95" s="517"/>
      <c r="J95" s="517"/>
      <c r="K95" s="518"/>
    </row>
    <row r="96" spans="1:11" ht="25.5" x14ac:dyDescent="0.2">
      <c r="A96" s="17" t="s">
        <v>10</v>
      </c>
      <c r="B96" s="13" t="s">
        <v>9</v>
      </c>
      <c r="C96" s="519"/>
      <c r="D96" s="520"/>
      <c r="E96" s="520"/>
      <c r="F96" s="520"/>
      <c r="G96" s="520"/>
      <c r="H96" s="520"/>
      <c r="I96" s="520"/>
      <c r="J96" s="520"/>
      <c r="K96" s="521"/>
    </row>
    <row r="97" spans="1:11" x14ac:dyDescent="0.2">
      <c r="A97" s="19" t="s">
        <v>5</v>
      </c>
      <c r="B97" s="10" t="s">
        <v>8</v>
      </c>
      <c r="C97" s="166">
        <f t="shared" ref="C97:J107" si="14">SUM(C6,C19,C32,C45,C58,C71,C84)</f>
        <v>0</v>
      </c>
      <c r="D97" s="166">
        <f t="shared" si="14"/>
        <v>0</v>
      </c>
      <c r="E97" s="166">
        <f t="shared" si="14"/>
        <v>0</v>
      </c>
      <c r="F97" s="166">
        <f t="shared" si="14"/>
        <v>0</v>
      </c>
      <c r="G97" s="166">
        <f t="shared" si="14"/>
        <v>0</v>
      </c>
      <c r="H97" s="166">
        <f t="shared" si="14"/>
        <v>0</v>
      </c>
      <c r="I97" s="148">
        <f t="shared" si="14"/>
        <v>0</v>
      </c>
      <c r="J97" s="167">
        <f t="shared" si="14"/>
        <v>0</v>
      </c>
      <c r="K97" s="165">
        <f>SUM(C97:J97)</f>
        <v>0</v>
      </c>
    </row>
    <row r="98" spans="1:11" x14ac:dyDescent="0.2">
      <c r="A98" s="19" t="s">
        <v>11</v>
      </c>
      <c r="B98" s="12" t="s">
        <v>6</v>
      </c>
      <c r="C98" s="166">
        <f t="shared" si="14"/>
        <v>9</v>
      </c>
      <c r="D98" s="166">
        <f t="shared" si="14"/>
        <v>7</v>
      </c>
      <c r="E98" s="166">
        <f t="shared" si="14"/>
        <v>0</v>
      </c>
      <c r="F98" s="166">
        <f t="shared" si="14"/>
        <v>0</v>
      </c>
      <c r="G98" s="166">
        <f t="shared" si="14"/>
        <v>11</v>
      </c>
      <c r="H98" s="166">
        <f t="shared" si="14"/>
        <v>6</v>
      </c>
      <c r="I98" s="148">
        <f t="shared" si="14"/>
        <v>13</v>
      </c>
      <c r="J98" s="167">
        <f t="shared" si="14"/>
        <v>12</v>
      </c>
      <c r="K98" s="165">
        <f t="shared" ref="K98:K106" si="15">SUM(C98:J98)</f>
        <v>58</v>
      </c>
    </row>
    <row r="99" spans="1:11" ht="25.5" x14ac:dyDescent="0.2">
      <c r="A99" s="19" t="s">
        <v>12</v>
      </c>
      <c r="B99" s="12">
        <v>41.43</v>
      </c>
      <c r="C99" s="166">
        <f t="shared" si="14"/>
        <v>0</v>
      </c>
      <c r="D99" s="166">
        <f t="shared" si="14"/>
        <v>0</v>
      </c>
      <c r="E99" s="166">
        <f t="shared" si="14"/>
        <v>0</v>
      </c>
      <c r="F99" s="166">
        <f t="shared" si="14"/>
        <v>0</v>
      </c>
      <c r="G99" s="166">
        <f t="shared" si="14"/>
        <v>0</v>
      </c>
      <c r="H99" s="166">
        <f t="shared" si="14"/>
        <v>0</v>
      </c>
      <c r="I99" s="148">
        <f t="shared" si="14"/>
        <v>0</v>
      </c>
      <c r="J99" s="167">
        <f t="shared" si="14"/>
        <v>0</v>
      </c>
      <c r="K99" s="165">
        <f t="shared" si="15"/>
        <v>0</v>
      </c>
    </row>
    <row r="100" spans="1:11" ht="25.5" x14ac:dyDescent="0.2">
      <c r="A100" s="19" t="s">
        <v>13</v>
      </c>
      <c r="B100" s="12" t="s">
        <v>7</v>
      </c>
      <c r="C100" s="166">
        <f t="shared" si="14"/>
        <v>3</v>
      </c>
      <c r="D100" s="166">
        <f t="shared" si="14"/>
        <v>3</v>
      </c>
      <c r="E100" s="166">
        <f t="shared" si="14"/>
        <v>0</v>
      </c>
      <c r="F100" s="166">
        <f t="shared" si="14"/>
        <v>0</v>
      </c>
      <c r="G100" s="166">
        <f t="shared" si="14"/>
        <v>0</v>
      </c>
      <c r="H100" s="166">
        <f t="shared" si="14"/>
        <v>0</v>
      </c>
      <c r="I100" s="148">
        <f t="shared" si="14"/>
        <v>0</v>
      </c>
      <c r="J100" s="167">
        <f t="shared" si="14"/>
        <v>0</v>
      </c>
      <c r="K100" s="165">
        <f t="shared" si="15"/>
        <v>6</v>
      </c>
    </row>
    <row r="101" spans="1:11" ht="25.5" x14ac:dyDescent="0.2">
      <c r="A101" s="19" t="s">
        <v>14</v>
      </c>
      <c r="B101" s="12" t="s">
        <v>20</v>
      </c>
      <c r="C101" s="166">
        <f t="shared" si="14"/>
        <v>3</v>
      </c>
      <c r="D101" s="166">
        <f t="shared" si="14"/>
        <v>1</v>
      </c>
      <c r="E101" s="166">
        <f t="shared" si="14"/>
        <v>0</v>
      </c>
      <c r="F101" s="166">
        <f t="shared" si="14"/>
        <v>0</v>
      </c>
      <c r="G101" s="166">
        <f t="shared" si="14"/>
        <v>3</v>
      </c>
      <c r="H101" s="166">
        <f t="shared" si="14"/>
        <v>3</v>
      </c>
      <c r="I101" s="148">
        <f t="shared" si="14"/>
        <v>0</v>
      </c>
      <c r="J101" s="167">
        <f t="shared" si="14"/>
        <v>0</v>
      </c>
      <c r="K101" s="165">
        <f t="shared" si="15"/>
        <v>10</v>
      </c>
    </row>
    <row r="102" spans="1:11" x14ac:dyDescent="0.2">
      <c r="A102" s="19" t="s">
        <v>15</v>
      </c>
      <c r="B102" s="12">
        <v>62.65</v>
      </c>
      <c r="C102" s="166">
        <f t="shared" si="14"/>
        <v>4</v>
      </c>
      <c r="D102" s="166">
        <f t="shared" si="14"/>
        <v>4</v>
      </c>
      <c r="E102" s="166">
        <f t="shared" si="14"/>
        <v>0</v>
      </c>
      <c r="F102" s="166">
        <f t="shared" si="14"/>
        <v>0</v>
      </c>
      <c r="G102" s="166">
        <f t="shared" si="14"/>
        <v>5</v>
      </c>
      <c r="H102" s="166">
        <f t="shared" si="14"/>
        <v>5</v>
      </c>
      <c r="I102" s="148">
        <f t="shared" si="14"/>
        <v>4</v>
      </c>
      <c r="J102" s="167">
        <f t="shared" si="14"/>
        <v>4</v>
      </c>
      <c r="K102" s="165">
        <f t="shared" si="15"/>
        <v>26</v>
      </c>
    </row>
    <row r="103" spans="1:11" ht="25.5" x14ac:dyDescent="0.2">
      <c r="A103" s="19" t="s">
        <v>16</v>
      </c>
      <c r="B103" s="12">
        <v>68</v>
      </c>
      <c r="C103" s="166">
        <f t="shared" si="14"/>
        <v>0</v>
      </c>
      <c r="D103" s="166">
        <f t="shared" si="14"/>
        <v>0</v>
      </c>
      <c r="E103" s="166">
        <f t="shared" si="14"/>
        <v>0</v>
      </c>
      <c r="F103" s="166">
        <f t="shared" si="14"/>
        <v>0</v>
      </c>
      <c r="G103" s="166">
        <f t="shared" si="14"/>
        <v>0</v>
      </c>
      <c r="H103" s="166">
        <f t="shared" si="14"/>
        <v>0</v>
      </c>
      <c r="I103" s="148">
        <f t="shared" si="14"/>
        <v>0</v>
      </c>
      <c r="J103" s="167">
        <f t="shared" si="14"/>
        <v>0</v>
      </c>
      <c r="K103" s="165">
        <f t="shared" si="15"/>
        <v>0</v>
      </c>
    </row>
    <row r="104" spans="1:11" ht="25.5" x14ac:dyDescent="0.2">
      <c r="A104" s="19" t="s">
        <v>17</v>
      </c>
      <c r="B104" s="12">
        <v>74.75</v>
      </c>
      <c r="C104" s="166">
        <f t="shared" si="14"/>
        <v>1</v>
      </c>
      <c r="D104" s="166">
        <f t="shared" si="14"/>
        <v>1</v>
      </c>
      <c r="E104" s="166">
        <f t="shared" si="14"/>
        <v>1</v>
      </c>
      <c r="F104" s="166">
        <f t="shared" si="14"/>
        <v>0</v>
      </c>
      <c r="G104" s="166">
        <f t="shared" si="14"/>
        <v>3</v>
      </c>
      <c r="H104" s="166">
        <f t="shared" si="14"/>
        <v>1</v>
      </c>
      <c r="I104" s="148">
        <f t="shared" si="14"/>
        <v>1</v>
      </c>
      <c r="J104" s="167">
        <f t="shared" si="14"/>
        <v>1</v>
      </c>
      <c r="K104" s="165">
        <f t="shared" si="15"/>
        <v>9</v>
      </c>
    </row>
    <row r="105" spans="1:11" ht="25.5" x14ac:dyDescent="0.2">
      <c r="A105" s="19" t="s">
        <v>18</v>
      </c>
      <c r="B105" s="12">
        <v>77</v>
      </c>
      <c r="C105" s="166">
        <f t="shared" si="14"/>
        <v>0</v>
      </c>
      <c r="D105" s="166">
        <f t="shared" si="14"/>
        <v>0</v>
      </c>
      <c r="E105" s="166">
        <f t="shared" si="14"/>
        <v>0</v>
      </c>
      <c r="F105" s="166">
        <f t="shared" si="14"/>
        <v>0</v>
      </c>
      <c r="G105" s="166">
        <f t="shared" si="14"/>
        <v>0</v>
      </c>
      <c r="H105" s="166">
        <f t="shared" si="14"/>
        <v>0</v>
      </c>
      <c r="I105" s="148">
        <f t="shared" si="14"/>
        <v>0</v>
      </c>
      <c r="J105" s="167">
        <f t="shared" si="14"/>
        <v>0</v>
      </c>
      <c r="K105" s="165">
        <f t="shared" si="15"/>
        <v>0</v>
      </c>
    </row>
    <row r="106" spans="1:11" ht="26.25" thickBot="1" x14ac:dyDescent="0.25">
      <c r="A106" s="23" t="s">
        <v>19</v>
      </c>
      <c r="B106" s="24">
        <v>81.819999999999993</v>
      </c>
      <c r="C106" s="168">
        <f t="shared" si="14"/>
        <v>2</v>
      </c>
      <c r="D106" s="168">
        <f t="shared" si="14"/>
        <v>1</v>
      </c>
      <c r="E106" s="168">
        <f t="shared" si="14"/>
        <v>0</v>
      </c>
      <c r="F106" s="168">
        <f t="shared" si="14"/>
        <v>0</v>
      </c>
      <c r="G106" s="168">
        <f t="shared" si="14"/>
        <v>2</v>
      </c>
      <c r="H106" s="168">
        <f t="shared" si="14"/>
        <v>1</v>
      </c>
      <c r="I106" s="169">
        <f t="shared" si="14"/>
        <v>2</v>
      </c>
      <c r="J106" s="170">
        <f t="shared" si="14"/>
        <v>2</v>
      </c>
      <c r="K106" s="171">
        <f t="shared" si="15"/>
        <v>10</v>
      </c>
    </row>
    <row r="107" spans="1:11" ht="13.5" thickBot="1" x14ac:dyDescent="0.25">
      <c r="A107" s="111" t="s">
        <v>557</v>
      </c>
      <c r="B107" s="177" t="s">
        <v>112</v>
      </c>
      <c r="C107" s="112">
        <f t="shared" si="14"/>
        <v>22</v>
      </c>
      <c r="D107" s="112">
        <f t="shared" si="14"/>
        <v>17</v>
      </c>
      <c r="E107" s="112">
        <f t="shared" si="14"/>
        <v>1</v>
      </c>
      <c r="F107" s="112">
        <f t="shared" si="14"/>
        <v>0</v>
      </c>
      <c r="G107" s="112">
        <f t="shared" si="14"/>
        <v>24</v>
      </c>
      <c r="H107" s="112">
        <f t="shared" si="14"/>
        <v>16</v>
      </c>
      <c r="I107" s="112">
        <f t="shared" si="14"/>
        <v>20</v>
      </c>
      <c r="J107" s="112">
        <f t="shared" si="14"/>
        <v>19</v>
      </c>
      <c r="K107" s="113">
        <f>SUM(K97:K106)</f>
        <v>119</v>
      </c>
    </row>
  </sheetData>
  <mergeCells count="22">
    <mergeCell ref="C70:K70"/>
    <mergeCell ref="C82:K82"/>
    <mergeCell ref="C83:K83"/>
    <mergeCell ref="C95:K95"/>
    <mergeCell ref="C96:K96"/>
    <mergeCell ref="B43:K43"/>
    <mergeCell ref="C44:K44"/>
    <mergeCell ref="C56:K56"/>
    <mergeCell ref="C57:K57"/>
    <mergeCell ref="C69:K69"/>
    <mergeCell ref="M1:W1"/>
    <mergeCell ref="A1:K1"/>
    <mergeCell ref="C2:D2"/>
    <mergeCell ref="E2:F2"/>
    <mergeCell ref="G2:H2"/>
    <mergeCell ref="I2:J2"/>
    <mergeCell ref="C4:K4"/>
    <mergeCell ref="C30:K30"/>
    <mergeCell ref="C31:K31"/>
    <mergeCell ref="C17:K17"/>
    <mergeCell ref="C5:K5"/>
    <mergeCell ref="C18:K18"/>
  </mergeCells>
  <pageMargins left="0.7" right="0.7" top="0.75" bottom="0.75" header="0.3" footer="0.3"/>
  <pageSetup paperSize="9" scale="82" fitToWidth="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E20" sqref="E20"/>
    </sheetView>
  </sheetViews>
  <sheetFormatPr defaultRowHeight="12.75" x14ac:dyDescent="0.2"/>
  <cols>
    <col min="1" max="1" width="22.7109375" style="2" customWidth="1"/>
    <col min="2" max="2" width="10.5703125" style="3" customWidth="1"/>
    <col min="3" max="3" width="11.42578125" style="1" customWidth="1"/>
    <col min="4" max="4" width="12" style="1" customWidth="1"/>
    <col min="5" max="5" width="24" style="1" customWidth="1"/>
    <col min="6" max="16384" width="9.140625" style="1"/>
  </cols>
  <sheetData>
    <row r="1" spans="1:16" ht="41.25" customHeight="1" x14ac:dyDescent="0.2">
      <c r="A1" s="663" t="s">
        <v>586</v>
      </c>
      <c r="B1" s="650"/>
      <c r="C1" s="650"/>
      <c r="D1" s="650"/>
      <c r="E1" s="652"/>
    </row>
    <row r="2" spans="1:16" s="5" customFormat="1" ht="38.25" customHeight="1" x14ac:dyDescent="0.2">
      <c r="A2" s="16" t="s">
        <v>508</v>
      </c>
      <c r="B2" s="664" t="s">
        <v>122</v>
      </c>
      <c r="C2" s="664"/>
      <c r="D2" s="250"/>
      <c r="E2" s="618" t="s">
        <v>4</v>
      </c>
    </row>
    <row r="3" spans="1:16" s="5" customFormat="1" ht="41.25" customHeight="1" x14ac:dyDescent="0.2">
      <c r="A3" s="16"/>
      <c r="B3" s="250" t="s">
        <v>4</v>
      </c>
      <c r="C3" s="7" t="s">
        <v>67</v>
      </c>
      <c r="D3" s="250" t="s">
        <v>66</v>
      </c>
      <c r="E3" s="618"/>
    </row>
    <row r="4" spans="1:16" ht="12.75" customHeight="1" x14ac:dyDescent="0.2">
      <c r="A4" s="19" t="s">
        <v>587</v>
      </c>
      <c r="B4" s="10" t="s">
        <v>593</v>
      </c>
      <c r="C4" s="11">
        <v>0</v>
      </c>
      <c r="D4" s="11">
        <v>24</v>
      </c>
      <c r="E4" s="254" t="s">
        <v>594</v>
      </c>
    </row>
    <row r="5" spans="1:16" ht="12.75" customHeight="1" x14ac:dyDescent="0.2">
      <c r="A5" s="19" t="s">
        <v>588</v>
      </c>
      <c r="B5" s="12"/>
      <c r="C5" s="11"/>
      <c r="D5" s="11">
        <v>322</v>
      </c>
      <c r="E5" s="254">
        <f t="shared" ref="E5:E9" si="0">SUM(B5,D5)</f>
        <v>322</v>
      </c>
    </row>
    <row r="6" spans="1:16" x14ac:dyDescent="0.2">
      <c r="A6" s="19" t="s">
        <v>589</v>
      </c>
      <c r="B6" s="12"/>
      <c r="C6" s="11"/>
      <c r="D6" s="11">
        <v>449</v>
      </c>
      <c r="E6" s="254">
        <f t="shared" si="0"/>
        <v>449</v>
      </c>
    </row>
    <row r="7" spans="1:16" ht="38.25" x14ac:dyDescent="0.2">
      <c r="A7" s="19" t="s">
        <v>590</v>
      </c>
      <c r="B7" s="12">
        <v>3</v>
      </c>
      <c r="C7" s="11"/>
      <c r="D7" s="11">
        <v>545</v>
      </c>
      <c r="E7" s="254">
        <f t="shared" si="0"/>
        <v>548</v>
      </c>
    </row>
    <row r="8" spans="1:16" ht="38.25" x14ac:dyDescent="0.2">
      <c r="A8" s="19" t="s">
        <v>591</v>
      </c>
      <c r="B8" s="12"/>
      <c r="C8" s="11"/>
      <c r="D8" s="11">
        <v>76</v>
      </c>
      <c r="E8" s="254">
        <f t="shared" si="0"/>
        <v>76</v>
      </c>
    </row>
    <row r="9" spans="1:16" ht="13.5" thickBot="1" x14ac:dyDescent="0.25">
      <c r="A9" s="209" t="s">
        <v>592</v>
      </c>
      <c r="B9" s="255">
        <v>897</v>
      </c>
      <c r="C9" s="210"/>
      <c r="D9" s="210">
        <v>34002</v>
      </c>
      <c r="E9" s="256">
        <f t="shared" si="0"/>
        <v>34899</v>
      </c>
    </row>
    <row r="10" spans="1:16" x14ac:dyDescent="0.2">
      <c r="A10" s="149"/>
      <c r="B10" s="150"/>
      <c r="C10" s="145"/>
      <c r="D10" s="145"/>
      <c r="E10" s="145"/>
    </row>
    <row r="11" spans="1:16" x14ac:dyDescent="0.2">
      <c r="A11" s="599"/>
      <c r="B11" s="599"/>
      <c r="C11" s="599"/>
      <c r="D11" s="599"/>
      <c r="E11" s="599"/>
    </row>
    <row r="12" spans="1:16" ht="50.25" customHeight="1" x14ac:dyDescent="0.2">
      <c r="A12" s="665"/>
      <c r="B12" s="665"/>
      <c r="C12" s="665"/>
      <c r="D12" s="665"/>
      <c r="E12" s="665"/>
    </row>
    <row r="13" spans="1:16" ht="38.25" customHeight="1" x14ac:dyDescent="0.2">
      <c r="A13" s="665"/>
      <c r="B13" s="665"/>
      <c r="C13" s="665"/>
      <c r="D13" s="665"/>
      <c r="E13" s="665"/>
    </row>
    <row r="14" spans="1:16" ht="30.75" customHeight="1" x14ac:dyDescent="0.2">
      <c r="A14" s="599"/>
      <c r="B14" s="599"/>
      <c r="C14" s="599"/>
      <c r="D14" s="599"/>
      <c r="E14" s="599"/>
      <c r="F14" s="126"/>
      <c r="G14" s="126"/>
      <c r="H14" s="126"/>
      <c r="I14" s="126"/>
      <c r="J14" s="126"/>
      <c r="K14" s="126"/>
      <c r="L14" s="126"/>
      <c r="M14" s="126"/>
      <c r="N14" s="126"/>
      <c r="O14" s="126"/>
      <c r="P14" s="58"/>
    </row>
    <row r="15" spans="1:16" ht="30" customHeight="1" x14ac:dyDescent="0.2">
      <c r="A15" s="599"/>
      <c r="B15" s="599"/>
      <c r="C15" s="599"/>
      <c r="D15" s="599"/>
      <c r="E15" s="599"/>
      <c r="F15" s="126"/>
      <c r="G15" s="126"/>
      <c r="H15" s="126"/>
      <c r="I15" s="126"/>
      <c r="J15" s="126"/>
      <c r="K15" s="126"/>
      <c r="L15" s="126"/>
      <c r="M15" s="126"/>
      <c r="N15" s="126"/>
      <c r="O15" s="126"/>
      <c r="P15" s="58"/>
    </row>
    <row r="16" spans="1:16" ht="30" customHeight="1" x14ac:dyDescent="0.2">
      <c r="A16" s="662"/>
      <c r="B16" s="662"/>
      <c r="C16" s="662"/>
      <c r="D16" s="662"/>
      <c r="E16" s="662"/>
      <c r="F16" s="77"/>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K268"/>
  <sheetViews>
    <sheetView topLeftCell="A226" zoomScaleNormal="100" workbookViewId="0">
      <selection activeCell="D253" sqref="D253"/>
    </sheetView>
  </sheetViews>
  <sheetFormatPr defaultRowHeight="12.75" x14ac:dyDescent="0.2"/>
  <cols>
    <col min="1" max="1" width="51.85546875" style="2" customWidth="1"/>
    <col min="2" max="2" width="13" style="2" bestFit="1" customWidth="1"/>
    <col min="3" max="3" width="13" style="2" customWidth="1"/>
    <col min="4" max="4" width="11.28515625" style="2" customWidth="1"/>
    <col min="5" max="8" width="15.42578125" style="2" customWidth="1"/>
    <col min="9" max="16384" width="9.140625" style="1"/>
  </cols>
  <sheetData>
    <row r="1" spans="1:10" ht="42" customHeight="1" x14ac:dyDescent="0.25">
      <c r="A1" s="666" t="s">
        <v>724</v>
      </c>
      <c r="B1" s="667"/>
      <c r="C1" s="667"/>
      <c r="D1" s="667"/>
      <c r="E1" s="667"/>
      <c r="F1" s="667"/>
      <c r="G1" s="667"/>
      <c r="H1" s="667"/>
      <c r="I1" s="668"/>
      <c r="J1" s="78"/>
    </row>
    <row r="2" spans="1:10" s="6" customFormat="1" ht="38.25" customHeight="1" thickBot="1" x14ac:dyDescent="0.25">
      <c r="A2" s="93" t="s">
        <v>508</v>
      </c>
      <c r="B2" s="669" t="s">
        <v>588</v>
      </c>
      <c r="C2" s="670"/>
      <c r="D2" s="671" t="s">
        <v>589</v>
      </c>
      <c r="E2" s="673" t="s">
        <v>596</v>
      </c>
      <c r="F2" s="671" t="s">
        <v>597</v>
      </c>
      <c r="G2" s="673" t="s">
        <v>598</v>
      </c>
      <c r="H2" s="671" t="s">
        <v>599</v>
      </c>
      <c r="I2" s="675" t="s">
        <v>115</v>
      </c>
    </row>
    <row r="3" spans="1:10" s="6" customFormat="1" ht="38.25" customHeight="1" x14ac:dyDescent="0.2">
      <c r="A3" s="124" t="s">
        <v>88</v>
      </c>
      <c r="B3" s="162" t="s">
        <v>89</v>
      </c>
      <c r="C3" s="161" t="s">
        <v>595</v>
      </c>
      <c r="D3" s="672"/>
      <c r="E3" s="674"/>
      <c r="F3" s="672"/>
      <c r="G3" s="674"/>
      <c r="H3" s="672"/>
      <c r="I3" s="676"/>
    </row>
    <row r="4" spans="1:10" s="6" customFormat="1" x14ac:dyDescent="0.2">
      <c r="A4" s="241" t="s">
        <v>140</v>
      </c>
      <c r="B4" s="152"/>
      <c r="C4" s="152"/>
      <c r="D4" s="153"/>
      <c r="E4" s="154"/>
      <c r="F4" s="155"/>
      <c r="G4" s="154"/>
      <c r="H4" s="155"/>
      <c r="I4" s="156">
        <f t="shared" ref="I4:I67" si="0">SUM(B4,D4:H4)</f>
        <v>0</v>
      </c>
    </row>
    <row r="5" spans="1:10" s="6" customFormat="1" x14ac:dyDescent="0.2">
      <c r="A5" s="241" t="s">
        <v>142</v>
      </c>
      <c r="B5" s="239"/>
      <c r="C5" s="152"/>
      <c r="D5" s="153"/>
      <c r="E5" s="154"/>
      <c r="F5" s="155"/>
      <c r="G5" s="240"/>
      <c r="H5" s="155"/>
      <c r="I5" s="156">
        <f t="shared" si="0"/>
        <v>0</v>
      </c>
    </row>
    <row r="6" spans="1:10" s="6" customFormat="1" x14ac:dyDescent="0.2">
      <c r="A6" s="241" t="s">
        <v>143</v>
      </c>
      <c r="B6" s="239"/>
      <c r="C6" s="152"/>
      <c r="D6" s="153">
        <v>1</v>
      </c>
      <c r="E6" s="154"/>
      <c r="F6" s="155"/>
      <c r="G6" s="240"/>
      <c r="H6" s="155"/>
      <c r="I6" s="156">
        <f t="shared" si="0"/>
        <v>1</v>
      </c>
    </row>
    <row r="7" spans="1:10" s="6" customFormat="1" x14ac:dyDescent="0.2">
      <c r="A7" s="241" t="s">
        <v>81</v>
      </c>
      <c r="B7" s="239"/>
      <c r="C7" s="152"/>
      <c r="D7" s="153"/>
      <c r="E7" s="154"/>
      <c r="F7" s="155"/>
      <c r="G7" s="240"/>
      <c r="H7" s="155"/>
      <c r="I7" s="156">
        <f t="shared" si="0"/>
        <v>0</v>
      </c>
    </row>
    <row r="8" spans="1:10" s="6" customFormat="1" x14ac:dyDescent="0.2">
      <c r="A8" s="241" t="s">
        <v>145</v>
      </c>
      <c r="B8" s="239"/>
      <c r="C8" s="152"/>
      <c r="D8" s="153"/>
      <c r="E8" s="154"/>
      <c r="F8" s="155"/>
      <c r="G8" s="240"/>
      <c r="H8" s="155"/>
      <c r="I8" s="156">
        <f t="shared" si="0"/>
        <v>0</v>
      </c>
    </row>
    <row r="9" spans="1:10" s="6" customFormat="1" x14ac:dyDescent="0.2">
      <c r="A9" s="241" t="s">
        <v>146</v>
      </c>
      <c r="B9" s="239"/>
      <c r="C9" s="152"/>
      <c r="D9" s="153"/>
      <c r="E9" s="154"/>
      <c r="F9" s="155"/>
      <c r="G9" s="240"/>
      <c r="H9" s="155"/>
      <c r="I9" s="156">
        <f t="shared" si="0"/>
        <v>0</v>
      </c>
    </row>
    <row r="10" spans="1:10" s="6" customFormat="1" x14ac:dyDescent="0.2">
      <c r="A10" s="241" t="s">
        <v>147</v>
      </c>
      <c r="B10" s="239"/>
      <c r="C10" s="152"/>
      <c r="D10" s="153"/>
      <c r="E10" s="154"/>
      <c r="F10" s="155"/>
      <c r="G10" s="240"/>
      <c r="H10" s="155"/>
      <c r="I10" s="156">
        <f t="shared" si="0"/>
        <v>0</v>
      </c>
    </row>
    <row r="11" spans="1:10" s="6" customFormat="1" x14ac:dyDescent="0.2">
      <c r="A11" s="241" t="s">
        <v>148</v>
      </c>
      <c r="B11" s="239"/>
      <c r="C11" s="152"/>
      <c r="D11" s="153"/>
      <c r="E11" s="154"/>
      <c r="F11" s="155"/>
      <c r="G11" s="240"/>
      <c r="H11" s="155"/>
      <c r="I11" s="156">
        <f t="shared" si="0"/>
        <v>0</v>
      </c>
    </row>
    <row r="12" spans="1:10" s="6" customFormat="1" x14ac:dyDescent="0.2">
      <c r="A12" s="241" t="s">
        <v>149</v>
      </c>
      <c r="B12" s="239"/>
      <c r="C12" s="152"/>
      <c r="D12" s="153"/>
      <c r="E12" s="154"/>
      <c r="F12" s="155"/>
      <c r="G12" s="240"/>
      <c r="H12" s="155"/>
      <c r="I12" s="156">
        <f t="shared" si="0"/>
        <v>0</v>
      </c>
    </row>
    <row r="13" spans="1:10" s="6" customFormat="1" x14ac:dyDescent="0.2">
      <c r="A13" s="241" t="s">
        <v>150</v>
      </c>
      <c r="B13" s="239"/>
      <c r="C13" s="152"/>
      <c r="D13" s="153"/>
      <c r="E13" s="154"/>
      <c r="F13" s="155"/>
      <c r="G13" s="240"/>
      <c r="H13" s="155"/>
      <c r="I13" s="156">
        <f t="shared" si="0"/>
        <v>0</v>
      </c>
    </row>
    <row r="14" spans="1:10" s="6" customFormat="1" x14ac:dyDescent="0.2">
      <c r="A14" s="241" t="s">
        <v>151</v>
      </c>
      <c r="B14" s="239"/>
      <c r="C14" s="152"/>
      <c r="D14" s="153">
        <v>1</v>
      </c>
      <c r="E14" s="154"/>
      <c r="F14" s="155"/>
      <c r="G14" s="240"/>
      <c r="H14" s="155"/>
      <c r="I14" s="156">
        <f t="shared" si="0"/>
        <v>1</v>
      </c>
    </row>
    <row r="15" spans="1:10" s="6" customFormat="1" x14ac:dyDescent="0.2">
      <c r="A15" s="241" t="s">
        <v>152</v>
      </c>
      <c r="B15" s="239"/>
      <c r="C15" s="152"/>
      <c r="D15" s="153"/>
      <c r="E15" s="154"/>
      <c r="F15" s="155"/>
      <c r="G15" s="240"/>
      <c r="H15" s="155"/>
      <c r="I15" s="156">
        <f t="shared" si="0"/>
        <v>0</v>
      </c>
    </row>
    <row r="16" spans="1:10" s="6" customFormat="1" x14ac:dyDescent="0.2">
      <c r="A16" s="241" t="s">
        <v>153</v>
      </c>
      <c r="B16" s="239"/>
      <c r="C16" s="152"/>
      <c r="D16" s="153"/>
      <c r="E16" s="154"/>
      <c r="F16" s="155"/>
      <c r="G16" s="240"/>
      <c r="H16" s="155"/>
      <c r="I16" s="156">
        <f t="shared" si="0"/>
        <v>0</v>
      </c>
    </row>
    <row r="17" spans="1:9" s="6" customFormat="1" x14ac:dyDescent="0.2">
      <c r="A17" s="241" t="s">
        <v>154</v>
      </c>
      <c r="B17" s="239"/>
      <c r="C17" s="152"/>
      <c r="D17" s="153">
        <v>3</v>
      </c>
      <c r="E17" s="154"/>
      <c r="F17" s="155"/>
      <c r="G17" s="240"/>
      <c r="H17" s="155"/>
      <c r="I17" s="156">
        <f t="shared" si="0"/>
        <v>3</v>
      </c>
    </row>
    <row r="18" spans="1:9" s="6" customFormat="1" x14ac:dyDescent="0.2">
      <c r="A18" s="241" t="s">
        <v>155</v>
      </c>
      <c r="B18" s="239"/>
      <c r="C18" s="152"/>
      <c r="D18" s="153"/>
      <c r="E18" s="154"/>
      <c r="F18" s="155"/>
      <c r="G18" s="240"/>
      <c r="H18" s="155"/>
      <c r="I18" s="156">
        <f t="shared" si="0"/>
        <v>0</v>
      </c>
    </row>
    <row r="19" spans="1:9" s="6" customFormat="1" x14ac:dyDescent="0.2">
      <c r="A19" s="241" t="s">
        <v>211</v>
      </c>
      <c r="B19" s="239"/>
      <c r="C19" s="152"/>
      <c r="D19" s="153"/>
      <c r="E19" s="154"/>
      <c r="F19" s="155"/>
      <c r="G19" s="240"/>
      <c r="H19" s="155"/>
      <c r="I19" s="156">
        <f t="shared" si="0"/>
        <v>0</v>
      </c>
    </row>
    <row r="20" spans="1:9" s="6" customFormat="1" x14ac:dyDescent="0.2">
      <c r="A20" s="241" t="s">
        <v>232</v>
      </c>
      <c r="B20" s="239"/>
      <c r="C20" s="152"/>
      <c r="D20" s="153"/>
      <c r="E20" s="154"/>
      <c r="F20" s="155"/>
      <c r="G20" s="240"/>
      <c r="H20" s="155"/>
      <c r="I20" s="156">
        <f t="shared" si="0"/>
        <v>0</v>
      </c>
    </row>
    <row r="21" spans="1:9" s="6" customFormat="1" x14ac:dyDescent="0.2">
      <c r="A21" s="241" t="s">
        <v>157</v>
      </c>
      <c r="B21" s="239"/>
      <c r="C21" s="152"/>
      <c r="D21" s="153"/>
      <c r="E21" s="154"/>
      <c r="F21" s="155"/>
      <c r="G21" s="240"/>
      <c r="H21" s="155"/>
      <c r="I21" s="156">
        <f t="shared" si="0"/>
        <v>0</v>
      </c>
    </row>
    <row r="22" spans="1:9" s="6" customFormat="1" x14ac:dyDescent="0.2">
      <c r="A22" s="241" t="s">
        <v>158</v>
      </c>
      <c r="B22" s="239"/>
      <c r="C22" s="152"/>
      <c r="D22" s="153"/>
      <c r="E22" s="154"/>
      <c r="F22" s="155"/>
      <c r="G22" s="240"/>
      <c r="H22" s="155"/>
      <c r="I22" s="156">
        <f t="shared" si="0"/>
        <v>0</v>
      </c>
    </row>
    <row r="23" spans="1:9" s="6" customFormat="1" x14ac:dyDescent="0.2">
      <c r="A23" s="241" t="s">
        <v>159</v>
      </c>
      <c r="B23" s="239">
        <v>6</v>
      </c>
      <c r="C23" s="152"/>
      <c r="D23" s="153">
        <v>10</v>
      </c>
      <c r="E23" s="154"/>
      <c r="F23" s="155">
        <v>1</v>
      </c>
      <c r="G23" s="240"/>
      <c r="H23" s="155"/>
      <c r="I23" s="156">
        <f t="shared" si="0"/>
        <v>17</v>
      </c>
    </row>
    <row r="24" spans="1:9" s="6" customFormat="1" x14ac:dyDescent="0.2">
      <c r="A24" s="241" t="s">
        <v>160</v>
      </c>
      <c r="B24" s="239"/>
      <c r="C24" s="152"/>
      <c r="D24" s="153"/>
      <c r="E24" s="154"/>
      <c r="F24" s="155"/>
      <c r="G24" s="240"/>
      <c r="H24" s="155"/>
      <c r="I24" s="156">
        <f t="shared" si="0"/>
        <v>0</v>
      </c>
    </row>
    <row r="25" spans="1:9" s="6" customFormat="1" x14ac:dyDescent="0.2">
      <c r="A25" s="241" t="s">
        <v>161</v>
      </c>
      <c r="B25" s="239"/>
      <c r="C25" s="152"/>
      <c r="D25" s="153">
        <v>3</v>
      </c>
      <c r="E25" s="154"/>
      <c r="F25" s="155"/>
      <c r="G25" s="240"/>
      <c r="H25" s="155"/>
      <c r="I25" s="156">
        <f t="shared" si="0"/>
        <v>3</v>
      </c>
    </row>
    <row r="26" spans="1:9" s="6" customFormat="1" x14ac:dyDescent="0.2">
      <c r="A26" s="241" t="s">
        <v>162</v>
      </c>
      <c r="B26" s="239"/>
      <c r="C26" s="152"/>
      <c r="D26" s="153"/>
      <c r="E26" s="154"/>
      <c r="F26" s="155"/>
      <c r="G26" s="240"/>
      <c r="H26" s="155"/>
      <c r="I26" s="156">
        <f t="shared" si="0"/>
        <v>0</v>
      </c>
    </row>
    <row r="27" spans="1:9" s="6" customFormat="1" x14ac:dyDescent="0.2">
      <c r="A27" s="241" t="s">
        <v>163</v>
      </c>
      <c r="B27" s="239"/>
      <c r="C27" s="152"/>
      <c r="D27" s="153"/>
      <c r="E27" s="154"/>
      <c r="F27" s="155"/>
      <c r="G27" s="240"/>
      <c r="H27" s="155"/>
      <c r="I27" s="156">
        <f t="shared" si="0"/>
        <v>0</v>
      </c>
    </row>
    <row r="28" spans="1:9" s="6" customFormat="1" x14ac:dyDescent="0.2">
      <c r="A28" s="241" t="s">
        <v>164</v>
      </c>
      <c r="B28" s="239"/>
      <c r="C28" s="152"/>
      <c r="D28" s="153"/>
      <c r="E28" s="154">
        <v>2</v>
      </c>
      <c r="F28" s="155"/>
      <c r="G28" s="240"/>
      <c r="H28" s="155"/>
      <c r="I28" s="156">
        <f t="shared" si="0"/>
        <v>2</v>
      </c>
    </row>
    <row r="29" spans="1:9" s="6" customFormat="1" x14ac:dyDescent="0.2">
      <c r="A29" s="241" t="s">
        <v>381</v>
      </c>
      <c r="B29" s="239"/>
      <c r="C29" s="152"/>
      <c r="D29" s="153"/>
      <c r="E29" s="154"/>
      <c r="F29" s="155"/>
      <c r="G29" s="240"/>
      <c r="H29" s="155"/>
      <c r="I29" s="156">
        <f t="shared" si="0"/>
        <v>0</v>
      </c>
    </row>
    <row r="30" spans="1:9" s="6" customFormat="1" x14ac:dyDescent="0.2">
      <c r="A30" s="241" t="s">
        <v>166</v>
      </c>
      <c r="B30" s="239"/>
      <c r="C30" s="152"/>
      <c r="D30" s="153"/>
      <c r="E30" s="154"/>
      <c r="F30" s="155"/>
      <c r="G30" s="240"/>
      <c r="H30" s="155"/>
      <c r="I30" s="156">
        <f t="shared" si="0"/>
        <v>0</v>
      </c>
    </row>
    <row r="31" spans="1:9" s="6" customFormat="1" x14ac:dyDescent="0.2">
      <c r="A31" s="241" t="s">
        <v>167</v>
      </c>
      <c r="B31" s="239"/>
      <c r="C31" s="152"/>
      <c r="D31" s="153">
        <v>1</v>
      </c>
      <c r="E31" s="154"/>
      <c r="F31" s="155"/>
      <c r="G31" s="240"/>
      <c r="H31" s="155"/>
      <c r="I31" s="156">
        <f t="shared" si="0"/>
        <v>1</v>
      </c>
    </row>
    <row r="32" spans="1:9" s="6" customFormat="1" x14ac:dyDescent="0.2">
      <c r="A32" s="241" t="s">
        <v>168</v>
      </c>
      <c r="B32" s="239"/>
      <c r="C32" s="152"/>
      <c r="D32" s="153"/>
      <c r="E32" s="154"/>
      <c r="F32" s="155"/>
      <c r="G32" s="240"/>
      <c r="H32" s="155"/>
      <c r="I32" s="156">
        <f t="shared" si="0"/>
        <v>0</v>
      </c>
    </row>
    <row r="33" spans="1:9" s="6" customFormat="1" x14ac:dyDescent="0.2">
      <c r="A33" s="241" t="s">
        <v>169</v>
      </c>
      <c r="B33" s="239"/>
      <c r="C33" s="152"/>
      <c r="D33" s="153"/>
      <c r="E33" s="154"/>
      <c r="F33" s="155"/>
      <c r="G33" s="240"/>
      <c r="H33" s="155"/>
      <c r="I33" s="156">
        <f t="shared" si="0"/>
        <v>0</v>
      </c>
    </row>
    <row r="34" spans="1:9" s="6" customFormat="1" x14ac:dyDescent="0.2">
      <c r="A34" s="241" t="s">
        <v>170</v>
      </c>
      <c r="B34" s="239">
        <v>3</v>
      </c>
      <c r="C34" s="152"/>
      <c r="D34" s="153">
        <v>1</v>
      </c>
      <c r="E34" s="154">
        <v>1</v>
      </c>
      <c r="F34" s="155"/>
      <c r="G34" s="240"/>
      <c r="H34" s="155"/>
      <c r="I34" s="156">
        <f t="shared" si="0"/>
        <v>5</v>
      </c>
    </row>
    <row r="35" spans="1:9" s="6" customFormat="1" x14ac:dyDescent="0.2">
      <c r="A35" s="241" t="s">
        <v>172</v>
      </c>
      <c r="B35" s="239"/>
      <c r="C35" s="152"/>
      <c r="D35" s="153"/>
      <c r="E35" s="154"/>
      <c r="F35" s="155"/>
      <c r="G35" s="240"/>
      <c r="H35" s="155"/>
      <c r="I35" s="156">
        <f t="shared" si="0"/>
        <v>0</v>
      </c>
    </row>
    <row r="36" spans="1:9" s="6" customFormat="1" x14ac:dyDescent="0.2">
      <c r="A36" s="241" t="s">
        <v>171</v>
      </c>
      <c r="B36" s="239"/>
      <c r="C36" s="152"/>
      <c r="D36" s="153"/>
      <c r="E36" s="154"/>
      <c r="F36" s="155"/>
      <c r="G36" s="240"/>
      <c r="H36" s="155"/>
      <c r="I36" s="156">
        <f t="shared" si="0"/>
        <v>0</v>
      </c>
    </row>
    <row r="37" spans="1:9" s="6" customFormat="1" x14ac:dyDescent="0.2">
      <c r="A37" s="241" t="s">
        <v>174</v>
      </c>
      <c r="B37" s="239">
        <v>1</v>
      </c>
      <c r="C37" s="152"/>
      <c r="D37" s="153">
        <v>4</v>
      </c>
      <c r="E37" s="154">
        <v>7</v>
      </c>
      <c r="F37" s="155">
        <v>1</v>
      </c>
      <c r="G37" s="240"/>
      <c r="H37" s="155"/>
      <c r="I37" s="156">
        <f t="shared" si="0"/>
        <v>13</v>
      </c>
    </row>
    <row r="38" spans="1:9" s="6" customFormat="1" x14ac:dyDescent="0.2">
      <c r="A38" s="241" t="s">
        <v>175</v>
      </c>
      <c r="B38" s="239"/>
      <c r="C38" s="152"/>
      <c r="D38" s="153"/>
      <c r="E38" s="154"/>
      <c r="F38" s="155"/>
      <c r="G38" s="240"/>
      <c r="H38" s="155"/>
      <c r="I38" s="156">
        <f t="shared" si="0"/>
        <v>0</v>
      </c>
    </row>
    <row r="39" spans="1:9" s="6" customFormat="1" x14ac:dyDescent="0.2">
      <c r="A39" s="241" t="s">
        <v>176</v>
      </c>
      <c r="B39" s="239"/>
      <c r="C39" s="152"/>
      <c r="D39" s="153"/>
      <c r="E39" s="154"/>
      <c r="F39" s="155"/>
      <c r="G39" s="240"/>
      <c r="H39" s="155"/>
      <c r="I39" s="156">
        <f t="shared" si="0"/>
        <v>0</v>
      </c>
    </row>
    <row r="40" spans="1:9" s="6" customFormat="1" x14ac:dyDescent="0.2">
      <c r="A40" s="241" t="s">
        <v>270</v>
      </c>
      <c r="B40" s="239"/>
      <c r="C40" s="152"/>
      <c r="D40" s="153"/>
      <c r="E40" s="154"/>
      <c r="F40" s="155"/>
      <c r="G40" s="240"/>
      <c r="H40" s="155"/>
      <c r="I40" s="156">
        <f t="shared" si="0"/>
        <v>0</v>
      </c>
    </row>
    <row r="41" spans="1:9" s="6" customFormat="1" x14ac:dyDescent="0.2">
      <c r="A41" s="241" t="s">
        <v>177</v>
      </c>
      <c r="B41" s="239"/>
      <c r="C41" s="152"/>
      <c r="D41" s="153"/>
      <c r="E41" s="154"/>
      <c r="F41" s="155"/>
      <c r="G41" s="240"/>
      <c r="H41" s="155"/>
      <c r="I41" s="156">
        <f t="shared" si="0"/>
        <v>0</v>
      </c>
    </row>
    <row r="42" spans="1:9" s="6" customFormat="1" x14ac:dyDescent="0.2">
      <c r="A42" s="241" t="s">
        <v>178</v>
      </c>
      <c r="B42" s="239"/>
      <c r="C42" s="152"/>
      <c r="D42" s="153"/>
      <c r="E42" s="154"/>
      <c r="F42" s="155"/>
      <c r="G42" s="240"/>
      <c r="H42" s="155"/>
      <c r="I42" s="156">
        <f t="shared" si="0"/>
        <v>0</v>
      </c>
    </row>
    <row r="43" spans="1:9" s="6" customFormat="1" x14ac:dyDescent="0.2">
      <c r="A43" s="241" t="s">
        <v>179</v>
      </c>
      <c r="B43" s="239"/>
      <c r="C43" s="152"/>
      <c r="D43" s="153"/>
      <c r="E43" s="154"/>
      <c r="F43" s="155"/>
      <c r="G43" s="240"/>
      <c r="H43" s="155"/>
      <c r="I43" s="156">
        <f t="shared" si="0"/>
        <v>0</v>
      </c>
    </row>
    <row r="44" spans="1:9" s="6" customFormat="1" x14ac:dyDescent="0.2">
      <c r="A44" s="241" t="s">
        <v>180</v>
      </c>
      <c r="B44" s="239"/>
      <c r="C44" s="152"/>
      <c r="D44" s="153"/>
      <c r="E44" s="154"/>
      <c r="F44" s="155"/>
      <c r="G44" s="240"/>
      <c r="H44" s="155"/>
      <c r="I44" s="156">
        <f t="shared" si="0"/>
        <v>0</v>
      </c>
    </row>
    <row r="45" spans="1:9" s="6" customFormat="1" x14ac:dyDescent="0.2">
      <c r="A45" s="241" t="s">
        <v>442</v>
      </c>
      <c r="B45" s="239"/>
      <c r="C45" s="152"/>
      <c r="D45" s="153"/>
      <c r="E45" s="154"/>
      <c r="F45" s="155"/>
      <c r="G45" s="240"/>
      <c r="H45" s="155"/>
      <c r="I45" s="156">
        <f t="shared" si="0"/>
        <v>0</v>
      </c>
    </row>
    <row r="46" spans="1:9" s="6" customFormat="1" x14ac:dyDescent="0.2">
      <c r="A46" s="241" t="s">
        <v>181</v>
      </c>
      <c r="B46" s="239">
        <v>2</v>
      </c>
      <c r="C46" s="152"/>
      <c r="D46" s="153">
        <v>2</v>
      </c>
      <c r="E46" s="154">
        <v>1</v>
      </c>
      <c r="F46" s="155"/>
      <c r="G46" s="240"/>
      <c r="H46" s="155"/>
      <c r="I46" s="156">
        <f t="shared" si="0"/>
        <v>5</v>
      </c>
    </row>
    <row r="47" spans="1:9" s="6" customFormat="1" x14ac:dyDescent="0.2">
      <c r="A47" s="241" t="s">
        <v>363</v>
      </c>
      <c r="B47" s="239">
        <v>8</v>
      </c>
      <c r="C47" s="152"/>
      <c r="D47" s="153">
        <v>14</v>
      </c>
      <c r="E47" s="154"/>
      <c r="F47" s="155"/>
      <c r="G47" s="240"/>
      <c r="H47" s="155"/>
      <c r="I47" s="156">
        <f t="shared" si="0"/>
        <v>22</v>
      </c>
    </row>
    <row r="48" spans="1:9" s="6" customFormat="1" x14ac:dyDescent="0.2">
      <c r="A48" s="241" t="s">
        <v>182</v>
      </c>
      <c r="B48" s="239">
        <v>7</v>
      </c>
      <c r="C48" s="152"/>
      <c r="D48" s="153">
        <v>1</v>
      </c>
      <c r="E48" s="154">
        <v>2</v>
      </c>
      <c r="F48" s="155"/>
      <c r="G48" s="240"/>
      <c r="H48" s="155"/>
      <c r="I48" s="156">
        <f t="shared" si="0"/>
        <v>10</v>
      </c>
    </row>
    <row r="49" spans="1:9" s="6" customFormat="1" x14ac:dyDescent="0.2">
      <c r="A49" s="241" t="s">
        <v>183</v>
      </c>
      <c r="B49" s="239"/>
      <c r="C49" s="152"/>
      <c r="D49" s="153"/>
      <c r="E49" s="154"/>
      <c r="F49" s="155"/>
      <c r="G49" s="240"/>
      <c r="H49" s="155"/>
      <c r="I49" s="156">
        <f t="shared" si="0"/>
        <v>0</v>
      </c>
    </row>
    <row r="50" spans="1:9" s="6" customFormat="1" x14ac:dyDescent="0.2">
      <c r="A50" s="241" t="s">
        <v>350</v>
      </c>
      <c r="B50" s="239"/>
      <c r="C50" s="152"/>
      <c r="D50" s="153"/>
      <c r="E50" s="154"/>
      <c r="F50" s="155"/>
      <c r="G50" s="240"/>
      <c r="H50" s="155"/>
      <c r="I50" s="156">
        <f t="shared" si="0"/>
        <v>0</v>
      </c>
    </row>
    <row r="51" spans="1:9" s="6" customFormat="1" x14ac:dyDescent="0.2">
      <c r="A51" s="241" t="s">
        <v>383</v>
      </c>
      <c r="B51" s="239"/>
      <c r="C51" s="152"/>
      <c r="D51" s="153"/>
      <c r="E51" s="154"/>
      <c r="F51" s="155"/>
      <c r="G51" s="240"/>
      <c r="H51" s="155"/>
      <c r="I51" s="156">
        <f t="shared" si="0"/>
        <v>0</v>
      </c>
    </row>
    <row r="52" spans="1:9" s="6" customFormat="1" x14ac:dyDescent="0.2">
      <c r="A52" s="241" t="s">
        <v>282</v>
      </c>
      <c r="B52" s="239"/>
      <c r="C52" s="152"/>
      <c r="D52" s="153"/>
      <c r="E52" s="154"/>
      <c r="F52" s="155"/>
      <c r="G52" s="240"/>
      <c r="H52" s="155"/>
      <c r="I52" s="156">
        <f t="shared" si="0"/>
        <v>0</v>
      </c>
    </row>
    <row r="53" spans="1:9" s="6" customFormat="1" x14ac:dyDescent="0.2">
      <c r="A53" s="241" t="s">
        <v>184</v>
      </c>
      <c r="B53" s="239"/>
      <c r="C53" s="152"/>
      <c r="D53" s="153"/>
      <c r="E53" s="154"/>
      <c r="F53" s="155"/>
      <c r="G53" s="240"/>
      <c r="H53" s="155"/>
      <c r="I53" s="156">
        <f t="shared" si="0"/>
        <v>0</v>
      </c>
    </row>
    <row r="54" spans="1:9" s="6" customFormat="1" x14ac:dyDescent="0.2">
      <c r="A54" s="241" t="s">
        <v>185</v>
      </c>
      <c r="B54" s="239"/>
      <c r="C54" s="152"/>
      <c r="D54" s="153"/>
      <c r="E54" s="154"/>
      <c r="F54" s="155"/>
      <c r="G54" s="240"/>
      <c r="H54" s="155"/>
      <c r="I54" s="156">
        <f t="shared" si="0"/>
        <v>0</v>
      </c>
    </row>
    <row r="55" spans="1:9" s="6" customFormat="1" x14ac:dyDescent="0.2">
      <c r="A55" s="241" t="s">
        <v>186</v>
      </c>
      <c r="B55" s="239"/>
      <c r="C55" s="152"/>
      <c r="D55" s="153"/>
      <c r="E55" s="154"/>
      <c r="F55" s="155"/>
      <c r="G55" s="240"/>
      <c r="H55" s="155"/>
      <c r="I55" s="156">
        <f t="shared" si="0"/>
        <v>0</v>
      </c>
    </row>
    <row r="56" spans="1:9" s="6" customFormat="1" x14ac:dyDescent="0.2">
      <c r="A56" s="241" t="s">
        <v>187</v>
      </c>
      <c r="B56" s="239"/>
      <c r="C56" s="152"/>
      <c r="D56" s="153"/>
      <c r="E56" s="154"/>
      <c r="F56" s="155"/>
      <c r="G56" s="240"/>
      <c r="H56" s="155"/>
      <c r="I56" s="156">
        <f t="shared" si="0"/>
        <v>0</v>
      </c>
    </row>
    <row r="57" spans="1:9" s="6" customFormat="1" x14ac:dyDescent="0.2">
      <c r="A57" s="241" t="s">
        <v>188</v>
      </c>
      <c r="B57" s="239">
        <v>1</v>
      </c>
      <c r="C57" s="152"/>
      <c r="D57" s="153"/>
      <c r="E57" s="154"/>
      <c r="F57" s="155"/>
      <c r="G57" s="240"/>
      <c r="H57" s="155"/>
      <c r="I57" s="156">
        <f t="shared" si="0"/>
        <v>1</v>
      </c>
    </row>
    <row r="58" spans="1:9" s="6" customFormat="1" x14ac:dyDescent="0.2">
      <c r="A58" s="241" t="s">
        <v>190</v>
      </c>
      <c r="B58" s="239">
        <v>5</v>
      </c>
      <c r="C58" s="152"/>
      <c r="D58" s="153">
        <v>2</v>
      </c>
      <c r="E58" s="154"/>
      <c r="F58" s="155"/>
      <c r="G58" s="240"/>
      <c r="H58" s="155"/>
      <c r="I58" s="156">
        <f t="shared" si="0"/>
        <v>7</v>
      </c>
    </row>
    <row r="59" spans="1:9" s="6" customFormat="1" x14ac:dyDescent="0.2">
      <c r="A59" s="241" t="s">
        <v>191</v>
      </c>
      <c r="B59" s="239"/>
      <c r="C59" s="152"/>
      <c r="D59" s="153"/>
      <c r="E59" s="154"/>
      <c r="F59" s="155"/>
      <c r="G59" s="240"/>
      <c r="H59" s="155"/>
      <c r="I59" s="156">
        <f t="shared" si="0"/>
        <v>0</v>
      </c>
    </row>
    <row r="60" spans="1:9" s="6" customFormat="1" x14ac:dyDescent="0.2">
      <c r="A60" s="241" t="s">
        <v>192</v>
      </c>
      <c r="B60" s="239"/>
      <c r="C60" s="152"/>
      <c r="D60" s="153"/>
      <c r="E60" s="154"/>
      <c r="F60" s="155"/>
      <c r="G60" s="240"/>
      <c r="H60" s="155"/>
      <c r="I60" s="156">
        <f t="shared" si="0"/>
        <v>0</v>
      </c>
    </row>
    <row r="61" spans="1:9" s="6" customFormat="1" x14ac:dyDescent="0.2">
      <c r="A61" s="241" t="s">
        <v>193</v>
      </c>
      <c r="B61" s="239"/>
      <c r="C61" s="152"/>
      <c r="D61" s="153"/>
      <c r="E61" s="154"/>
      <c r="F61" s="155"/>
      <c r="G61" s="240"/>
      <c r="H61" s="155"/>
      <c r="I61" s="156">
        <f t="shared" si="0"/>
        <v>0</v>
      </c>
    </row>
    <row r="62" spans="1:9" s="6" customFormat="1" x14ac:dyDescent="0.2">
      <c r="A62" s="241" t="s">
        <v>347</v>
      </c>
      <c r="B62" s="239"/>
      <c r="C62" s="152"/>
      <c r="D62" s="153"/>
      <c r="E62" s="154"/>
      <c r="F62" s="155"/>
      <c r="G62" s="240"/>
      <c r="H62" s="155"/>
      <c r="I62" s="156">
        <f t="shared" si="0"/>
        <v>0</v>
      </c>
    </row>
    <row r="63" spans="1:9" s="6" customFormat="1" x14ac:dyDescent="0.2">
      <c r="A63" s="241" t="s">
        <v>285</v>
      </c>
      <c r="B63" s="239"/>
      <c r="C63" s="152"/>
      <c r="D63" s="153"/>
      <c r="E63" s="154"/>
      <c r="F63" s="155"/>
      <c r="G63" s="240"/>
      <c r="H63" s="155"/>
      <c r="I63" s="156">
        <f t="shared" si="0"/>
        <v>0</v>
      </c>
    </row>
    <row r="64" spans="1:9" s="6" customFormat="1" x14ac:dyDescent="0.2">
      <c r="A64" s="241" t="s">
        <v>194</v>
      </c>
      <c r="B64" s="239"/>
      <c r="C64" s="152"/>
      <c r="D64" s="153"/>
      <c r="E64" s="154"/>
      <c r="F64" s="155"/>
      <c r="G64" s="240"/>
      <c r="H64" s="155"/>
      <c r="I64" s="156">
        <f t="shared" si="0"/>
        <v>0</v>
      </c>
    </row>
    <row r="65" spans="1:9" s="6" customFormat="1" x14ac:dyDescent="0.2">
      <c r="A65" s="241" t="s">
        <v>195</v>
      </c>
      <c r="B65" s="239">
        <v>3</v>
      </c>
      <c r="C65" s="152"/>
      <c r="D65" s="153"/>
      <c r="E65" s="154"/>
      <c r="F65" s="155"/>
      <c r="G65" s="240"/>
      <c r="H65" s="155"/>
      <c r="I65" s="156">
        <f t="shared" si="0"/>
        <v>3</v>
      </c>
    </row>
    <row r="66" spans="1:9" s="6" customFormat="1" x14ac:dyDescent="0.2">
      <c r="A66" s="241" t="s">
        <v>196</v>
      </c>
      <c r="B66" s="239">
        <v>6</v>
      </c>
      <c r="C66" s="152"/>
      <c r="D66" s="153">
        <v>5</v>
      </c>
      <c r="E66" s="154">
        <v>3</v>
      </c>
      <c r="F66" s="155"/>
      <c r="G66" s="240">
        <v>1</v>
      </c>
      <c r="H66" s="155"/>
      <c r="I66" s="156">
        <f t="shared" si="0"/>
        <v>15</v>
      </c>
    </row>
    <row r="67" spans="1:9" s="6" customFormat="1" x14ac:dyDescent="0.2">
      <c r="A67" s="241" t="s">
        <v>200</v>
      </c>
      <c r="B67" s="239"/>
      <c r="C67" s="152"/>
      <c r="D67" s="153"/>
      <c r="E67" s="154"/>
      <c r="F67" s="155"/>
      <c r="G67" s="240"/>
      <c r="H67" s="155">
        <v>4</v>
      </c>
      <c r="I67" s="156">
        <f t="shared" si="0"/>
        <v>4</v>
      </c>
    </row>
    <row r="68" spans="1:9" s="6" customFormat="1" x14ac:dyDescent="0.2">
      <c r="A68" s="241" t="s">
        <v>197</v>
      </c>
      <c r="B68" s="239">
        <v>10</v>
      </c>
      <c r="C68" s="152">
        <v>1</v>
      </c>
      <c r="D68" s="153">
        <v>30</v>
      </c>
      <c r="E68" s="154">
        <v>12</v>
      </c>
      <c r="F68" s="155">
        <v>1</v>
      </c>
      <c r="G68" s="240"/>
      <c r="H68" s="155"/>
      <c r="I68" s="156">
        <f t="shared" ref="I68:I131" si="1">SUM(B68,D68:H68)</f>
        <v>53</v>
      </c>
    </row>
    <row r="69" spans="1:9" s="6" customFormat="1" x14ac:dyDescent="0.2">
      <c r="A69" s="241" t="s">
        <v>201</v>
      </c>
      <c r="B69" s="239"/>
      <c r="C69" s="152"/>
      <c r="D69" s="153"/>
      <c r="E69" s="154"/>
      <c r="F69" s="155"/>
      <c r="G69" s="240"/>
      <c r="H69" s="155"/>
      <c r="I69" s="156">
        <f t="shared" si="1"/>
        <v>0</v>
      </c>
    </row>
    <row r="70" spans="1:9" s="6" customFormat="1" x14ac:dyDescent="0.2">
      <c r="A70" s="241" t="s">
        <v>202</v>
      </c>
      <c r="B70" s="239"/>
      <c r="C70" s="152"/>
      <c r="D70" s="153">
        <v>1</v>
      </c>
      <c r="E70" s="154"/>
      <c r="F70" s="155"/>
      <c r="G70" s="240"/>
      <c r="H70" s="155"/>
      <c r="I70" s="156">
        <f t="shared" si="1"/>
        <v>1</v>
      </c>
    </row>
    <row r="71" spans="1:9" s="6" customFormat="1" x14ac:dyDescent="0.2">
      <c r="A71" s="241" t="s">
        <v>203</v>
      </c>
      <c r="B71" s="239"/>
      <c r="C71" s="152"/>
      <c r="D71" s="153"/>
      <c r="E71" s="154"/>
      <c r="F71" s="155"/>
      <c r="G71" s="240"/>
      <c r="H71" s="155"/>
      <c r="I71" s="156">
        <f t="shared" si="1"/>
        <v>0</v>
      </c>
    </row>
    <row r="72" spans="1:9" s="6" customFormat="1" x14ac:dyDescent="0.2">
      <c r="A72" s="241" t="s">
        <v>204</v>
      </c>
      <c r="B72" s="239"/>
      <c r="C72" s="152"/>
      <c r="D72" s="153"/>
      <c r="E72" s="154"/>
      <c r="F72" s="155"/>
      <c r="G72" s="240"/>
      <c r="H72" s="155"/>
      <c r="I72" s="156">
        <f t="shared" si="1"/>
        <v>0</v>
      </c>
    </row>
    <row r="73" spans="1:9" s="6" customFormat="1" x14ac:dyDescent="0.2">
      <c r="A73" s="241" t="s">
        <v>205</v>
      </c>
      <c r="B73" s="239"/>
      <c r="C73" s="152"/>
      <c r="D73" s="153"/>
      <c r="E73" s="154"/>
      <c r="F73" s="155"/>
      <c r="G73" s="240"/>
      <c r="H73" s="155"/>
      <c r="I73" s="156">
        <f t="shared" si="1"/>
        <v>0</v>
      </c>
    </row>
    <row r="74" spans="1:9" s="6" customFormat="1" x14ac:dyDescent="0.2">
      <c r="A74" s="241" t="s">
        <v>206</v>
      </c>
      <c r="B74" s="239"/>
      <c r="C74" s="152"/>
      <c r="D74" s="153"/>
      <c r="E74" s="154"/>
      <c r="F74" s="155"/>
      <c r="G74" s="240"/>
      <c r="H74" s="155"/>
      <c r="I74" s="156">
        <f t="shared" si="1"/>
        <v>0</v>
      </c>
    </row>
    <row r="75" spans="1:9" s="6" customFormat="1" x14ac:dyDescent="0.2">
      <c r="A75" s="241" t="s">
        <v>207</v>
      </c>
      <c r="B75" s="239"/>
      <c r="C75" s="152"/>
      <c r="D75" s="153">
        <v>8</v>
      </c>
      <c r="E75" s="154">
        <v>1</v>
      </c>
      <c r="F75" s="155"/>
      <c r="G75" s="240"/>
      <c r="H75" s="155"/>
      <c r="I75" s="156">
        <f t="shared" si="1"/>
        <v>9</v>
      </c>
    </row>
    <row r="76" spans="1:9" s="6" customFormat="1" x14ac:dyDescent="0.2">
      <c r="A76" s="241" t="s">
        <v>210</v>
      </c>
      <c r="B76" s="239"/>
      <c r="C76" s="152"/>
      <c r="D76" s="153"/>
      <c r="E76" s="154"/>
      <c r="F76" s="155"/>
      <c r="G76" s="240"/>
      <c r="H76" s="155"/>
      <c r="I76" s="156">
        <f t="shared" si="1"/>
        <v>0</v>
      </c>
    </row>
    <row r="77" spans="1:9" s="6" customFormat="1" x14ac:dyDescent="0.2">
      <c r="A77" s="241" t="s">
        <v>212</v>
      </c>
      <c r="B77" s="239"/>
      <c r="C77" s="152"/>
      <c r="D77" s="153"/>
      <c r="E77" s="154"/>
      <c r="F77" s="155"/>
      <c r="G77" s="240"/>
      <c r="H77" s="155"/>
      <c r="I77" s="156">
        <f t="shared" si="1"/>
        <v>0</v>
      </c>
    </row>
    <row r="78" spans="1:9" s="6" customFormat="1" x14ac:dyDescent="0.2">
      <c r="A78" s="241" t="s">
        <v>214</v>
      </c>
      <c r="B78" s="239"/>
      <c r="C78" s="152"/>
      <c r="D78" s="153"/>
      <c r="E78" s="154"/>
      <c r="F78" s="155"/>
      <c r="G78" s="240"/>
      <c r="H78" s="155"/>
      <c r="I78" s="156">
        <f t="shared" si="1"/>
        <v>0</v>
      </c>
    </row>
    <row r="79" spans="1:9" s="6" customFormat="1" x14ac:dyDescent="0.2">
      <c r="A79" s="241" t="s">
        <v>216</v>
      </c>
      <c r="B79" s="239"/>
      <c r="C79" s="152"/>
      <c r="D79" s="153"/>
      <c r="E79" s="154"/>
      <c r="F79" s="155"/>
      <c r="G79" s="240"/>
      <c r="H79" s="155"/>
      <c r="I79" s="156">
        <f t="shared" si="1"/>
        <v>0</v>
      </c>
    </row>
    <row r="80" spans="1:9" s="6" customFormat="1" x14ac:dyDescent="0.2">
      <c r="A80" s="241" t="s">
        <v>217</v>
      </c>
      <c r="B80" s="239"/>
      <c r="C80" s="152"/>
      <c r="D80" s="153"/>
      <c r="E80" s="154"/>
      <c r="F80" s="155"/>
      <c r="G80" s="240"/>
      <c r="H80" s="155"/>
      <c r="I80" s="156">
        <f t="shared" si="1"/>
        <v>0</v>
      </c>
    </row>
    <row r="81" spans="1:11" s="6" customFormat="1" x14ac:dyDescent="0.2">
      <c r="A81" s="241" t="s">
        <v>219</v>
      </c>
      <c r="B81" s="239">
        <v>1</v>
      </c>
      <c r="C81" s="152"/>
      <c r="D81" s="153"/>
      <c r="E81" s="154"/>
      <c r="F81" s="155"/>
      <c r="G81" s="240"/>
      <c r="H81" s="155"/>
      <c r="I81" s="156">
        <f t="shared" si="1"/>
        <v>1</v>
      </c>
    </row>
    <row r="82" spans="1:11" s="6" customFormat="1" x14ac:dyDescent="0.2">
      <c r="A82" s="241" t="s">
        <v>220</v>
      </c>
      <c r="B82" s="239">
        <v>5</v>
      </c>
      <c r="C82" s="152"/>
      <c r="D82" s="153">
        <v>2</v>
      </c>
      <c r="E82" s="154">
        <v>6</v>
      </c>
      <c r="F82" s="155"/>
      <c r="G82" s="240">
        <v>1</v>
      </c>
      <c r="H82" s="155"/>
      <c r="I82" s="156">
        <f t="shared" si="1"/>
        <v>14</v>
      </c>
    </row>
    <row r="83" spans="1:11" s="6" customFormat="1" x14ac:dyDescent="0.2">
      <c r="A83" s="241" t="s">
        <v>221</v>
      </c>
      <c r="B83" s="239">
        <v>1</v>
      </c>
      <c r="C83" s="152"/>
      <c r="D83" s="153">
        <v>11</v>
      </c>
      <c r="E83" s="154">
        <v>1</v>
      </c>
      <c r="F83" s="155">
        <v>1</v>
      </c>
      <c r="G83" s="240"/>
      <c r="H83" s="155"/>
      <c r="I83" s="156">
        <f t="shared" si="1"/>
        <v>14</v>
      </c>
    </row>
    <row r="84" spans="1:11" s="6" customFormat="1" x14ac:dyDescent="0.2">
      <c r="A84" s="241" t="s">
        <v>222</v>
      </c>
      <c r="B84" s="239">
        <v>4</v>
      </c>
      <c r="C84" s="152"/>
      <c r="D84" s="153">
        <v>9</v>
      </c>
      <c r="E84" s="154">
        <v>1</v>
      </c>
      <c r="F84" s="155"/>
      <c r="G84" s="240"/>
      <c r="H84" s="155"/>
      <c r="I84" s="156">
        <f t="shared" si="1"/>
        <v>14</v>
      </c>
    </row>
    <row r="85" spans="1:11" s="6" customFormat="1" x14ac:dyDescent="0.2">
      <c r="A85" s="241" t="s">
        <v>223</v>
      </c>
      <c r="B85" s="239"/>
      <c r="C85" s="152"/>
      <c r="D85" s="153"/>
      <c r="E85" s="154"/>
      <c r="F85" s="155"/>
      <c r="G85" s="240"/>
      <c r="H85" s="155"/>
      <c r="I85" s="156">
        <f t="shared" si="1"/>
        <v>0</v>
      </c>
    </row>
    <row r="86" spans="1:11" s="6" customFormat="1" x14ac:dyDescent="0.2">
      <c r="A86" s="241" t="s">
        <v>224</v>
      </c>
      <c r="B86" s="239"/>
      <c r="C86" s="152"/>
      <c r="D86" s="153"/>
      <c r="E86" s="154"/>
      <c r="F86" s="155">
        <v>1</v>
      </c>
      <c r="G86" s="240"/>
      <c r="H86" s="155"/>
      <c r="I86" s="156">
        <f t="shared" si="1"/>
        <v>1</v>
      </c>
    </row>
    <row r="87" spans="1:11" s="6" customFormat="1" x14ac:dyDescent="0.2">
      <c r="A87" s="241" t="s">
        <v>225</v>
      </c>
      <c r="B87" s="239">
        <v>9</v>
      </c>
      <c r="C87" s="152"/>
      <c r="D87" s="153">
        <v>4</v>
      </c>
      <c r="E87" s="154"/>
      <c r="F87" s="155"/>
      <c r="G87" s="240"/>
      <c r="H87" s="155"/>
      <c r="I87" s="156">
        <f t="shared" si="1"/>
        <v>13</v>
      </c>
    </row>
    <row r="88" spans="1:11" s="6" customFormat="1" x14ac:dyDescent="0.2">
      <c r="A88" s="241" t="s">
        <v>226</v>
      </c>
      <c r="B88" s="239">
        <v>1</v>
      </c>
      <c r="C88" s="152">
        <v>1</v>
      </c>
      <c r="D88" s="153"/>
      <c r="E88" s="154">
        <v>1</v>
      </c>
      <c r="F88" s="155"/>
      <c r="G88" s="240">
        <v>1</v>
      </c>
      <c r="H88" s="155"/>
      <c r="I88" s="156">
        <f t="shared" si="1"/>
        <v>3</v>
      </c>
    </row>
    <row r="89" spans="1:11" s="6" customFormat="1" x14ac:dyDescent="0.2">
      <c r="A89" s="241" t="s">
        <v>227</v>
      </c>
      <c r="B89" s="239">
        <v>6</v>
      </c>
      <c r="C89" s="152">
        <v>1</v>
      </c>
      <c r="D89" s="153">
        <v>5</v>
      </c>
      <c r="E89" s="154">
        <v>15</v>
      </c>
      <c r="F89" s="155"/>
      <c r="G89" s="240">
        <v>4</v>
      </c>
      <c r="H89" s="155"/>
      <c r="I89" s="156">
        <f t="shared" si="1"/>
        <v>30</v>
      </c>
    </row>
    <row r="90" spans="1:11" s="6" customFormat="1" x14ac:dyDescent="0.2">
      <c r="A90" s="241" t="s">
        <v>229</v>
      </c>
      <c r="B90" s="239"/>
      <c r="C90" s="152"/>
      <c r="D90" s="153"/>
      <c r="E90" s="154"/>
      <c r="F90" s="155"/>
      <c r="G90" s="240"/>
      <c r="H90" s="155"/>
      <c r="I90" s="156">
        <f t="shared" si="1"/>
        <v>0</v>
      </c>
    </row>
    <row r="91" spans="1:11" s="6" customFormat="1" x14ac:dyDescent="0.2">
      <c r="A91" s="241" t="s">
        <v>230</v>
      </c>
      <c r="B91" s="239"/>
      <c r="C91" s="152"/>
      <c r="D91" s="153">
        <v>5</v>
      </c>
      <c r="E91" s="154">
        <v>5</v>
      </c>
      <c r="F91" s="155"/>
      <c r="G91" s="240"/>
      <c r="H91" s="155"/>
      <c r="I91" s="156">
        <f t="shared" si="1"/>
        <v>10</v>
      </c>
    </row>
    <row r="92" spans="1:11" s="6" customFormat="1" x14ac:dyDescent="0.2">
      <c r="A92" s="241" t="s">
        <v>231</v>
      </c>
      <c r="B92" s="239"/>
      <c r="C92" s="152"/>
      <c r="D92" s="153"/>
      <c r="E92" s="154"/>
      <c r="F92" s="155"/>
      <c r="G92" s="240"/>
      <c r="H92" s="155"/>
      <c r="I92" s="156">
        <f t="shared" si="1"/>
        <v>0</v>
      </c>
      <c r="K92" s="1"/>
    </row>
    <row r="93" spans="1:11" s="6" customFormat="1" x14ac:dyDescent="0.2">
      <c r="A93" s="241" t="s">
        <v>233</v>
      </c>
      <c r="B93" s="239"/>
      <c r="C93" s="152"/>
      <c r="D93" s="153"/>
      <c r="E93" s="154">
        <v>3</v>
      </c>
      <c r="F93" s="155"/>
      <c r="G93" s="240"/>
      <c r="H93" s="155"/>
      <c r="I93" s="156">
        <f t="shared" si="1"/>
        <v>3</v>
      </c>
    </row>
    <row r="94" spans="1:11" s="6" customFormat="1" x14ac:dyDescent="0.2">
      <c r="A94" s="241" t="s">
        <v>235</v>
      </c>
      <c r="B94" s="239"/>
      <c r="C94" s="152"/>
      <c r="D94" s="153"/>
      <c r="E94" s="154"/>
      <c r="F94" s="155"/>
      <c r="G94" s="240"/>
      <c r="H94" s="155"/>
      <c r="I94" s="156">
        <f t="shared" si="1"/>
        <v>0</v>
      </c>
    </row>
    <row r="95" spans="1:11" s="6" customFormat="1" x14ac:dyDescent="0.2">
      <c r="A95" s="241" t="s">
        <v>234</v>
      </c>
      <c r="B95" s="239"/>
      <c r="C95" s="152"/>
      <c r="D95" s="153"/>
      <c r="E95" s="154"/>
      <c r="F95" s="155"/>
      <c r="G95" s="240"/>
      <c r="H95" s="155"/>
      <c r="I95" s="156">
        <f t="shared" si="1"/>
        <v>0</v>
      </c>
    </row>
    <row r="96" spans="1:11" s="6" customFormat="1" x14ac:dyDescent="0.2">
      <c r="A96" s="241" t="s">
        <v>236</v>
      </c>
      <c r="B96" s="239"/>
      <c r="C96" s="152"/>
      <c r="D96" s="153"/>
      <c r="E96" s="154"/>
      <c r="F96" s="155"/>
      <c r="G96" s="240"/>
      <c r="H96" s="155"/>
      <c r="I96" s="156">
        <f t="shared" si="1"/>
        <v>0</v>
      </c>
    </row>
    <row r="97" spans="1:9" s="6" customFormat="1" x14ac:dyDescent="0.2">
      <c r="A97" s="241" t="s">
        <v>237</v>
      </c>
      <c r="B97" s="239"/>
      <c r="C97" s="152"/>
      <c r="D97" s="153"/>
      <c r="E97" s="154"/>
      <c r="F97" s="155"/>
      <c r="G97" s="240"/>
      <c r="H97" s="155"/>
      <c r="I97" s="156">
        <f t="shared" si="1"/>
        <v>0</v>
      </c>
    </row>
    <row r="98" spans="1:9" s="6" customFormat="1" x14ac:dyDescent="0.2">
      <c r="A98" s="241" t="s">
        <v>238</v>
      </c>
      <c r="B98" s="239"/>
      <c r="C98" s="152"/>
      <c r="D98" s="153">
        <v>1</v>
      </c>
      <c r="E98" s="154"/>
      <c r="F98" s="155"/>
      <c r="G98" s="240"/>
      <c r="H98" s="155"/>
      <c r="I98" s="156">
        <f t="shared" si="1"/>
        <v>1</v>
      </c>
    </row>
    <row r="99" spans="1:9" s="6" customFormat="1" x14ac:dyDescent="0.2">
      <c r="A99" s="241" t="s">
        <v>239</v>
      </c>
      <c r="B99" s="239"/>
      <c r="C99" s="152"/>
      <c r="D99" s="153"/>
      <c r="E99" s="154"/>
      <c r="F99" s="155"/>
      <c r="G99" s="240"/>
      <c r="H99" s="155"/>
      <c r="I99" s="156">
        <f t="shared" si="1"/>
        <v>0</v>
      </c>
    </row>
    <row r="100" spans="1:9" s="6" customFormat="1" x14ac:dyDescent="0.2">
      <c r="A100" s="241" t="s">
        <v>240</v>
      </c>
      <c r="B100" s="239">
        <v>1</v>
      </c>
      <c r="C100" s="152"/>
      <c r="D100" s="153"/>
      <c r="E100" s="154">
        <v>3</v>
      </c>
      <c r="F100" s="155">
        <v>2</v>
      </c>
      <c r="G100" s="240"/>
      <c r="H100" s="155"/>
      <c r="I100" s="156">
        <f t="shared" si="1"/>
        <v>6</v>
      </c>
    </row>
    <row r="101" spans="1:9" s="6" customFormat="1" x14ac:dyDescent="0.2">
      <c r="A101" s="241" t="s">
        <v>241</v>
      </c>
      <c r="B101" s="239"/>
      <c r="C101" s="152"/>
      <c r="D101" s="153"/>
      <c r="E101" s="154"/>
      <c r="F101" s="155"/>
      <c r="G101" s="240"/>
      <c r="H101" s="155"/>
      <c r="I101" s="156">
        <f t="shared" si="1"/>
        <v>0</v>
      </c>
    </row>
    <row r="102" spans="1:9" s="6" customFormat="1" x14ac:dyDescent="0.2">
      <c r="A102" s="241" t="s">
        <v>244</v>
      </c>
      <c r="B102" s="239"/>
      <c r="C102" s="152"/>
      <c r="D102" s="153"/>
      <c r="E102" s="154"/>
      <c r="F102" s="155"/>
      <c r="G102" s="240"/>
      <c r="H102" s="155"/>
      <c r="I102" s="156">
        <f t="shared" si="1"/>
        <v>0</v>
      </c>
    </row>
    <row r="103" spans="1:9" s="6" customFormat="1" x14ac:dyDescent="0.2">
      <c r="A103" s="241" t="s">
        <v>247</v>
      </c>
      <c r="B103" s="239"/>
      <c r="C103" s="152"/>
      <c r="D103" s="153">
        <v>4</v>
      </c>
      <c r="E103" s="154"/>
      <c r="F103" s="155"/>
      <c r="G103" s="240"/>
      <c r="H103" s="155"/>
      <c r="I103" s="156">
        <f t="shared" si="1"/>
        <v>4</v>
      </c>
    </row>
    <row r="104" spans="1:9" s="6" customFormat="1" x14ac:dyDescent="0.2">
      <c r="A104" s="241" t="s">
        <v>248</v>
      </c>
      <c r="B104" s="239"/>
      <c r="C104" s="152"/>
      <c r="D104" s="153"/>
      <c r="E104" s="154"/>
      <c r="F104" s="155"/>
      <c r="G104" s="240"/>
      <c r="H104" s="155"/>
      <c r="I104" s="156">
        <f t="shared" si="1"/>
        <v>0</v>
      </c>
    </row>
    <row r="105" spans="1:9" s="6" customFormat="1" x14ac:dyDescent="0.2">
      <c r="A105" s="241" t="s">
        <v>249</v>
      </c>
      <c r="B105" s="239"/>
      <c r="C105" s="152"/>
      <c r="D105" s="153"/>
      <c r="E105" s="154"/>
      <c r="F105" s="155"/>
      <c r="G105" s="240"/>
      <c r="H105" s="155"/>
      <c r="I105" s="156">
        <f t="shared" si="1"/>
        <v>0</v>
      </c>
    </row>
    <row r="106" spans="1:9" s="6" customFormat="1" x14ac:dyDescent="0.2">
      <c r="A106" s="241" t="s">
        <v>250</v>
      </c>
      <c r="B106" s="239"/>
      <c r="C106" s="152"/>
      <c r="D106" s="153"/>
      <c r="E106" s="154"/>
      <c r="F106" s="155"/>
      <c r="G106" s="240"/>
      <c r="H106" s="155"/>
      <c r="I106" s="156">
        <f t="shared" si="1"/>
        <v>0</v>
      </c>
    </row>
    <row r="107" spans="1:9" s="6" customFormat="1" x14ac:dyDescent="0.2">
      <c r="A107" s="241" t="s">
        <v>251</v>
      </c>
      <c r="B107" s="239">
        <v>5</v>
      </c>
      <c r="C107" s="152"/>
      <c r="D107" s="153">
        <v>14</v>
      </c>
      <c r="E107" s="154"/>
      <c r="F107" s="155"/>
      <c r="G107" s="240"/>
      <c r="H107" s="155"/>
      <c r="I107" s="156">
        <f t="shared" si="1"/>
        <v>19</v>
      </c>
    </row>
    <row r="108" spans="1:9" s="6" customFormat="1" x14ac:dyDescent="0.2">
      <c r="A108" s="241" t="s">
        <v>252</v>
      </c>
      <c r="B108" s="239"/>
      <c r="C108" s="152"/>
      <c r="D108" s="153"/>
      <c r="E108" s="154"/>
      <c r="F108" s="155"/>
      <c r="G108" s="240"/>
      <c r="H108" s="155"/>
      <c r="I108" s="156">
        <f t="shared" si="1"/>
        <v>0</v>
      </c>
    </row>
    <row r="109" spans="1:9" s="6" customFormat="1" x14ac:dyDescent="0.2">
      <c r="A109" s="241" t="s">
        <v>253</v>
      </c>
      <c r="B109" s="239"/>
      <c r="C109" s="152"/>
      <c r="D109" s="153"/>
      <c r="E109" s="154"/>
      <c r="F109" s="155"/>
      <c r="G109" s="240"/>
      <c r="H109" s="155"/>
      <c r="I109" s="156">
        <f t="shared" si="1"/>
        <v>0</v>
      </c>
    </row>
    <row r="110" spans="1:9" s="6" customFormat="1" x14ac:dyDescent="0.2">
      <c r="A110" s="241" t="s">
        <v>156</v>
      </c>
      <c r="B110" s="239"/>
      <c r="C110" s="152"/>
      <c r="D110" s="153"/>
      <c r="E110" s="154"/>
      <c r="F110" s="155"/>
      <c r="G110" s="240"/>
      <c r="H110" s="155"/>
      <c r="I110" s="156">
        <f t="shared" si="1"/>
        <v>0</v>
      </c>
    </row>
    <row r="111" spans="1:9" s="6" customFormat="1" x14ac:dyDescent="0.2">
      <c r="A111" s="241" t="s">
        <v>329</v>
      </c>
      <c r="B111" s="239"/>
      <c r="C111" s="152"/>
      <c r="D111" s="153"/>
      <c r="E111" s="154"/>
      <c r="F111" s="155"/>
      <c r="G111" s="240"/>
      <c r="H111" s="155"/>
      <c r="I111" s="156">
        <f t="shared" si="1"/>
        <v>0</v>
      </c>
    </row>
    <row r="112" spans="1:9" s="6" customFormat="1" x14ac:dyDescent="0.2">
      <c r="A112" s="241" t="s">
        <v>366</v>
      </c>
      <c r="B112" s="239"/>
      <c r="C112" s="152"/>
      <c r="D112" s="153"/>
      <c r="E112" s="154"/>
      <c r="F112" s="155"/>
      <c r="G112" s="240"/>
      <c r="H112" s="155"/>
      <c r="I112" s="156">
        <f t="shared" si="1"/>
        <v>0</v>
      </c>
    </row>
    <row r="113" spans="1:9" s="6" customFormat="1" x14ac:dyDescent="0.2">
      <c r="A113" s="241" t="s">
        <v>254</v>
      </c>
      <c r="B113" s="239"/>
      <c r="C113" s="152"/>
      <c r="D113" s="153"/>
      <c r="E113" s="154"/>
      <c r="F113" s="155"/>
      <c r="G113" s="240"/>
      <c r="H113" s="155"/>
      <c r="I113" s="156">
        <f t="shared" si="1"/>
        <v>0</v>
      </c>
    </row>
    <row r="114" spans="1:9" s="6" customFormat="1" x14ac:dyDescent="0.2">
      <c r="A114" s="241" t="s">
        <v>255</v>
      </c>
      <c r="B114" s="239"/>
      <c r="C114" s="152"/>
      <c r="D114" s="153"/>
      <c r="E114" s="154"/>
      <c r="F114" s="155"/>
      <c r="G114" s="240"/>
      <c r="H114" s="155"/>
      <c r="I114" s="156">
        <f t="shared" si="1"/>
        <v>0</v>
      </c>
    </row>
    <row r="115" spans="1:9" s="6" customFormat="1" x14ac:dyDescent="0.2">
      <c r="A115" s="241" t="s">
        <v>256</v>
      </c>
      <c r="B115" s="239">
        <v>6</v>
      </c>
      <c r="C115" s="152"/>
      <c r="D115" s="153">
        <v>3</v>
      </c>
      <c r="E115" s="154"/>
      <c r="F115" s="155"/>
      <c r="G115" s="240"/>
      <c r="H115" s="155"/>
      <c r="I115" s="156">
        <f t="shared" si="1"/>
        <v>9</v>
      </c>
    </row>
    <row r="116" spans="1:9" s="6" customFormat="1" x14ac:dyDescent="0.2">
      <c r="A116" s="241" t="s">
        <v>257</v>
      </c>
      <c r="B116" s="239"/>
      <c r="C116" s="152"/>
      <c r="D116" s="153">
        <v>2</v>
      </c>
      <c r="E116" s="154"/>
      <c r="F116" s="155"/>
      <c r="G116" s="240"/>
      <c r="H116" s="155"/>
      <c r="I116" s="156">
        <f t="shared" si="1"/>
        <v>2</v>
      </c>
    </row>
    <row r="117" spans="1:9" s="6" customFormat="1" x14ac:dyDescent="0.2">
      <c r="A117" s="241" t="s">
        <v>258</v>
      </c>
      <c r="B117" s="239"/>
      <c r="C117" s="152"/>
      <c r="D117" s="153">
        <v>2</v>
      </c>
      <c r="E117" s="154"/>
      <c r="F117" s="155"/>
      <c r="G117" s="240"/>
      <c r="H117" s="155"/>
      <c r="I117" s="156">
        <f t="shared" si="1"/>
        <v>2</v>
      </c>
    </row>
    <row r="118" spans="1:9" s="6" customFormat="1" x14ac:dyDescent="0.2">
      <c r="A118" s="241" t="s">
        <v>259</v>
      </c>
      <c r="B118" s="239"/>
      <c r="C118" s="152"/>
      <c r="D118" s="153"/>
      <c r="E118" s="154"/>
      <c r="F118" s="155"/>
      <c r="G118" s="240"/>
      <c r="H118" s="155"/>
      <c r="I118" s="156">
        <f t="shared" si="1"/>
        <v>0</v>
      </c>
    </row>
    <row r="119" spans="1:9" s="6" customFormat="1" x14ac:dyDescent="0.2">
      <c r="A119" s="241" t="s">
        <v>260</v>
      </c>
      <c r="B119" s="239"/>
      <c r="C119" s="152"/>
      <c r="D119" s="153"/>
      <c r="E119" s="154"/>
      <c r="F119" s="155"/>
      <c r="G119" s="240"/>
      <c r="H119" s="155"/>
      <c r="I119" s="156">
        <f t="shared" si="1"/>
        <v>0</v>
      </c>
    </row>
    <row r="120" spans="1:9" s="6" customFormat="1" x14ac:dyDescent="0.2">
      <c r="A120" s="241" t="s">
        <v>261</v>
      </c>
      <c r="B120" s="239"/>
      <c r="C120" s="152"/>
      <c r="D120" s="153"/>
      <c r="E120" s="154"/>
      <c r="F120" s="155"/>
      <c r="G120" s="240"/>
      <c r="H120" s="155"/>
      <c r="I120" s="156">
        <f t="shared" si="1"/>
        <v>0</v>
      </c>
    </row>
    <row r="121" spans="1:9" s="6" customFormat="1" x14ac:dyDescent="0.2">
      <c r="A121" s="241" t="s">
        <v>262</v>
      </c>
      <c r="B121" s="239"/>
      <c r="C121" s="152"/>
      <c r="D121" s="153"/>
      <c r="E121" s="154"/>
      <c r="F121" s="155"/>
      <c r="G121" s="240"/>
      <c r="H121" s="155"/>
      <c r="I121" s="156">
        <f t="shared" si="1"/>
        <v>0</v>
      </c>
    </row>
    <row r="122" spans="1:9" s="6" customFormat="1" x14ac:dyDescent="0.2">
      <c r="A122" s="241" t="s">
        <v>263</v>
      </c>
      <c r="B122" s="239"/>
      <c r="C122" s="152"/>
      <c r="D122" s="153"/>
      <c r="E122" s="154">
        <v>1</v>
      </c>
      <c r="F122" s="155"/>
      <c r="G122" s="240"/>
      <c r="H122" s="155"/>
      <c r="I122" s="156">
        <f t="shared" si="1"/>
        <v>1</v>
      </c>
    </row>
    <row r="123" spans="1:9" s="6" customFormat="1" x14ac:dyDescent="0.2">
      <c r="A123" s="241" t="s">
        <v>264</v>
      </c>
      <c r="B123" s="239">
        <v>8</v>
      </c>
      <c r="C123" s="152"/>
      <c r="D123" s="153">
        <v>10</v>
      </c>
      <c r="E123" s="154">
        <v>2</v>
      </c>
      <c r="F123" s="155">
        <v>1</v>
      </c>
      <c r="G123" s="240"/>
      <c r="H123" s="155"/>
      <c r="I123" s="156">
        <f t="shared" si="1"/>
        <v>21</v>
      </c>
    </row>
    <row r="124" spans="1:9" s="6" customFormat="1" x14ac:dyDescent="0.2">
      <c r="A124" s="241" t="s">
        <v>265</v>
      </c>
      <c r="B124" s="239"/>
      <c r="C124" s="152"/>
      <c r="D124" s="153">
        <v>2</v>
      </c>
      <c r="E124" s="154">
        <v>1</v>
      </c>
      <c r="F124" s="155"/>
      <c r="G124" s="240">
        <v>2</v>
      </c>
      <c r="H124" s="155">
        <v>1</v>
      </c>
      <c r="I124" s="156">
        <f t="shared" si="1"/>
        <v>6</v>
      </c>
    </row>
    <row r="125" spans="1:9" s="6" customFormat="1" x14ac:dyDescent="0.2">
      <c r="A125" s="241" t="s">
        <v>266</v>
      </c>
      <c r="B125" s="239">
        <v>1</v>
      </c>
      <c r="C125" s="152"/>
      <c r="D125" s="153"/>
      <c r="E125" s="154">
        <v>1</v>
      </c>
      <c r="F125" s="155"/>
      <c r="G125" s="240"/>
      <c r="H125" s="155"/>
      <c r="I125" s="156">
        <f t="shared" si="1"/>
        <v>2</v>
      </c>
    </row>
    <row r="126" spans="1:9" s="6" customFormat="1" x14ac:dyDescent="0.2">
      <c r="A126" s="241" t="s">
        <v>268</v>
      </c>
      <c r="B126" s="239"/>
      <c r="C126" s="152"/>
      <c r="D126" s="153"/>
      <c r="E126" s="154"/>
      <c r="F126" s="155"/>
      <c r="G126" s="240"/>
      <c r="H126" s="155"/>
      <c r="I126" s="156">
        <f t="shared" si="1"/>
        <v>0</v>
      </c>
    </row>
    <row r="127" spans="1:9" s="6" customFormat="1" x14ac:dyDescent="0.2">
      <c r="A127" s="241" t="s">
        <v>269</v>
      </c>
      <c r="B127" s="239">
        <v>3</v>
      </c>
      <c r="C127" s="152"/>
      <c r="D127" s="153">
        <v>2</v>
      </c>
      <c r="E127" s="154">
        <v>1</v>
      </c>
      <c r="F127" s="155">
        <v>3</v>
      </c>
      <c r="G127" s="240"/>
      <c r="H127" s="155">
        <v>1</v>
      </c>
      <c r="I127" s="156">
        <f t="shared" si="1"/>
        <v>10</v>
      </c>
    </row>
    <row r="128" spans="1:9" s="6" customFormat="1" x14ac:dyDescent="0.2">
      <c r="A128" s="241" t="s">
        <v>271</v>
      </c>
      <c r="B128" s="239">
        <v>18</v>
      </c>
      <c r="C128" s="152"/>
      <c r="D128" s="153">
        <v>1</v>
      </c>
      <c r="E128" s="154">
        <v>1</v>
      </c>
      <c r="F128" s="155"/>
      <c r="G128" s="240"/>
      <c r="H128" s="155"/>
      <c r="I128" s="156">
        <f t="shared" si="1"/>
        <v>20</v>
      </c>
    </row>
    <row r="129" spans="1:9" s="6" customFormat="1" x14ac:dyDescent="0.2">
      <c r="A129" s="241" t="s">
        <v>272</v>
      </c>
      <c r="B129" s="239"/>
      <c r="C129" s="152"/>
      <c r="D129" s="153"/>
      <c r="E129" s="154"/>
      <c r="F129" s="155"/>
      <c r="G129" s="240"/>
      <c r="H129" s="155"/>
      <c r="I129" s="156">
        <f t="shared" si="1"/>
        <v>0</v>
      </c>
    </row>
    <row r="130" spans="1:9" s="6" customFormat="1" x14ac:dyDescent="0.2">
      <c r="A130" s="241" t="s">
        <v>273</v>
      </c>
      <c r="B130" s="239"/>
      <c r="C130" s="152"/>
      <c r="D130" s="153"/>
      <c r="E130" s="154"/>
      <c r="F130" s="155"/>
      <c r="G130" s="240"/>
      <c r="H130" s="155"/>
      <c r="I130" s="156">
        <f t="shared" si="1"/>
        <v>0</v>
      </c>
    </row>
    <row r="131" spans="1:9" s="6" customFormat="1" x14ac:dyDescent="0.2">
      <c r="A131" s="241" t="s">
        <v>275</v>
      </c>
      <c r="B131" s="239">
        <v>1</v>
      </c>
      <c r="C131" s="152">
        <v>1</v>
      </c>
      <c r="D131" s="153"/>
      <c r="E131" s="154">
        <v>4</v>
      </c>
      <c r="F131" s="155"/>
      <c r="G131" s="240"/>
      <c r="H131" s="155"/>
      <c r="I131" s="156">
        <f t="shared" si="1"/>
        <v>5</v>
      </c>
    </row>
    <row r="132" spans="1:9" s="6" customFormat="1" x14ac:dyDescent="0.2">
      <c r="A132" s="241" t="s">
        <v>277</v>
      </c>
      <c r="B132" s="239"/>
      <c r="C132" s="152"/>
      <c r="D132" s="153"/>
      <c r="E132" s="154"/>
      <c r="F132" s="155"/>
      <c r="G132" s="240"/>
      <c r="H132" s="155"/>
      <c r="I132" s="156">
        <f t="shared" ref="I132:I195" si="2">SUM(B132,D132:H132)</f>
        <v>0</v>
      </c>
    </row>
    <row r="133" spans="1:9" s="6" customFormat="1" x14ac:dyDescent="0.2">
      <c r="A133" s="241" t="s">
        <v>280</v>
      </c>
      <c r="B133" s="239"/>
      <c r="C133" s="152"/>
      <c r="D133" s="153"/>
      <c r="E133" s="154"/>
      <c r="F133" s="155"/>
      <c r="G133" s="240"/>
      <c r="H133" s="155"/>
      <c r="I133" s="156">
        <f t="shared" si="2"/>
        <v>0</v>
      </c>
    </row>
    <row r="134" spans="1:9" s="6" customFormat="1" x14ac:dyDescent="0.2">
      <c r="A134" s="241" t="s">
        <v>281</v>
      </c>
      <c r="B134" s="239"/>
      <c r="C134" s="152"/>
      <c r="D134" s="153"/>
      <c r="E134" s="154"/>
      <c r="F134" s="155"/>
      <c r="G134" s="240"/>
      <c r="H134" s="155"/>
      <c r="I134" s="156">
        <f t="shared" si="2"/>
        <v>0</v>
      </c>
    </row>
    <row r="135" spans="1:9" s="6" customFormat="1" x14ac:dyDescent="0.2">
      <c r="A135" s="241" t="s">
        <v>283</v>
      </c>
      <c r="B135" s="239"/>
      <c r="C135" s="152"/>
      <c r="D135" s="153"/>
      <c r="E135" s="154"/>
      <c r="F135" s="155"/>
      <c r="G135" s="240"/>
      <c r="H135" s="155"/>
      <c r="I135" s="156">
        <f t="shared" si="2"/>
        <v>0</v>
      </c>
    </row>
    <row r="136" spans="1:9" s="6" customFormat="1" x14ac:dyDescent="0.2">
      <c r="A136" s="241" t="s">
        <v>165</v>
      </c>
      <c r="B136" s="239"/>
      <c r="C136" s="152"/>
      <c r="D136" s="153"/>
      <c r="E136" s="154"/>
      <c r="F136" s="155"/>
      <c r="G136" s="240"/>
      <c r="H136" s="155"/>
      <c r="I136" s="156">
        <f t="shared" si="2"/>
        <v>0</v>
      </c>
    </row>
    <row r="137" spans="1:9" s="6" customFormat="1" x14ac:dyDescent="0.2">
      <c r="A137" s="241" t="s">
        <v>286</v>
      </c>
      <c r="B137" s="239"/>
      <c r="C137" s="152"/>
      <c r="D137" s="153"/>
      <c r="E137" s="154"/>
      <c r="F137" s="155"/>
      <c r="G137" s="240"/>
      <c r="H137" s="155"/>
      <c r="I137" s="156">
        <f t="shared" si="2"/>
        <v>0</v>
      </c>
    </row>
    <row r="138" spans="1:9" s="6" customFormat="1" x14ac:dyDescent="0.2">
      <c r="A138" s="241" t="s">
        <v>287</v>
      </c>
      <c r="B138" s="239"/>
      <c r="C138" s="152"/>
      <c r="D138" s="153"/>
      <c r="E138" s="154"/>
      <c r="F138" s="155"/>
      <c r="G138" s="240"/>
      <c r="H138" s="155"/>
      <c r="I138" s="156">
        <f t="shared" si="2"/>
        <v>0</v>
      </c>
    </row>
    <row r="139" spans="1:9" s="6" customFormat="1" x14ac:dyDescent="0.2">
      <c r="A139" s="241" t="s">
        <v>288</v>
      </c>
      <c r="B139" s="239"/>
      <c r="C139" s="152"/>
      <c r="D139" s="153"/>
      <c r="E139" s="154"/>
      <c r="F139" s="155"/>
      <c r="G139" s="240"/>
      <c r="H139" s="155"/>
      <c r="I139" s="156">
        <f t="shared" si="2"/>
        <v>0</v>
      </c>
    </row>
    <row r="140" spans="1:9" s="6" customFormat="1" x14ac:dyDescent="0.2">
      <c r="A140" s="241" t="s">
        <v>289</v>
      </c>
      <c r="B140" s="239"/>
      <c r="C140" s="152"/>
      <c r="D140" s="153"/>
      <c r="E140" s="154"/>
      <c r="F140" s="155"/>
      <c r="G140" s="240"/>
      <c r="H140" s="155"/>
      <c r="I140" s="156">
        <f t="shared" si="2"/>
        <v>0</v>
      </c>
    </row>
    <row r="141" spans="1:9" s="6" customFormat="1" x14ac:dyDescent="0.2">
      <c r="A141" s="241" t="s">
        <v>290</v>
      </c>
      <c r="B141" s="239"/>
      <c r="C141" s="152"/>
      <c r="D141" s="153"/>
      <c r="E141" s="154"/>
      <c r="F141" s="155"/>
      <c r="G141" s="240"/>
      <c r="H141" s="155"/>
      <c r="I141" s="156">
        <f t="shared" si="2"/>
        <v>0</v>
      </c>
    </row>
    <row r="142" spans="1:9" s="6" customFormat="1" x14ac:dyDescent="0.2">
      <c r="A142" s="241" t="s">
        <v>292</v>
      </c>
      <c r="B142" s="239"/>
      <c r="C142" s="152"/>
      <c r="D142" s="153"/>
      <c r="E142" s="154"/>
      <c r="F142" s="155"/>
      <c r="G142" s="240"/>
      <c r="H142" s="155"/>
      <c r="I142" s="156">
        <f t="shared" si="2"/>
        <v>0</v>
      </c>
    </row>
    <row r="143" spans="1:9" s="6" customFormat="1" x14ac:dyDescent="0.2">
      <c r="A143" s="241" t="s">
        <v>295</v>
      </c>
      <c r="B143" s="239"/>
      <c r="C143" s="152"/>
      <c r="D143" s="153"/>
      <c r="E143" s="154"/>
      <c r="F143" s="155"/>
      <c r="G143" s="240"/>
      <c r="H143" s="155"/>
      <c r="I143" s="156">
        <f t="shared" si="2"/>
        <v>0</v>
      </c>
    </row>
    <row r="144" spans="1:9" s="6" customFormat="1" x14ac:dyDescent="0.2">
      <c r="A144" s="241" t="s">
        <v>310</v>
      </c>
      <c r="B144" s="239"/>
      <c r="C144" s="152"/>
      <c r="D144" s="153"/>
      <c r="E144" s="154"/>
      <c r="F144" s="155"/>
      <c r="G144" s="240"/>
      <c r="H144" s="155"/>
      <c r="I144" s="156">
        <f t="shared" si="2"/>
        <v>0</v>
      </c>
    </row>
    <row r="145" spans="1:11" s="6" customFormat="1" x14ac:dyDescent="0.2">
      <c r="A145" s="241" t="s">
        <v>327</v>
      </c>
      <c r="B145" s="239"/>
      <c r="C145" s="152"/>
      <c r="D145" s="153"/>
      <c r="E145" s="154"/>
      <c r="F145" s="155"/>
      <c r="G145" s="240"/>
      <c r="H145" s="155"/>
      <c r="I145" s="156">
        <f t="shared" si="2"/>
        <v>0</v>
      </c>
    </row>
    <row r="146" spans="1:11" s="6" customFormat="1" x14ac:dyDescent="0.2">
      <c r="A146" s="241" t="s">
        <v>297</v>
      </c>
      <c r="B146" s="239"/>
      <c r="C146" s="152"/>
      <c r="D146" s="153"/>
      <c r="E146" s="154"/>
      <c r="F146" s="155"/>
      <c r="G146" s="240"/>
      <c r="H146" s="155"/>
      <c r="I146" s="156">
        <f t="shared" si="2"/>
        <v>0</v>
      </c>
    </row>
    <row r="147" spans="1:11" s="6" customFormat="1" x14ac:dyDescent="0.2">
      <c r="A147" s="241" t="s">
        <v>296</v>
      </c>
      <c r="B147" s="239"/>
      <c r="C147" s="152"/>
      <c r="D147" s="153"/>
      <c r="E147" s="154"/>
      <c r="F147" s="155"/>
      <c r="G147" s="240"/>
      <c r="H147" s="155"/>
      <c r="I147" s="156">
        <f t="shared" si="2"/>
        <v>0</v>
      </c>
    </row>
    <row r="148" spans="1:11" s="6" customFormat="1" x14ac:dyDescent="0.2">
      <c r="A148" s="241" t="s">
        <v>298</v>
      </c>
      <c r="B148" s="239"/>
      <c r="C148" s="152"/>
      <c r="D148" s="153"/>
      <c r="E148" s="154"/>
      <c r="F148" s="155"/>
      <c r="G148" s="240"/>
      <c r="H148" s="155"/>
      <c r="I148" s="156">
        <f t="shared" si="2"/>
        <v>0</v>
      </c>
    </row>
    <row r="149" spans="1:11" s="6" customFormat="1" x14ac:dyDescent="0.2">
      <c r="A149" s="241" t="s">
        <v>299</v>
      </c>
      <c r="B149" s="239"/>
      <c r="C149" s="152"/>
      <c r="D149" s="153"/>
      <c r="E149" s="154"/>
      <c r="F149" s="155"/>
      <c r="G149" s="240"/>
      <c r="H149" s="155"/>
      <c r="I149" s="156">
        <f t="shared" si="2"/>
        <v>0</v>
      </c>
    </row>
    <row r="150" spans="1:11" s="6" customFormat="1" x14ac:dyDescent="0.2">
      <c r="A150" s="241" t="s">
        <v>428</v>
      </c>
      <c r="B150" s="239"/>
      <c r="C150" s="152"/>
      <c r="D150" s="153"/>
      <c r="E150" s="154"/>
      <c r="F150" s="155"/>
      <c r="G150" s="240"/>
      <c r="H150" s="155"/>
      <c r="I150" s="156">
        <f t="shared" si="2"/>
        <v>0</v>
      </c>
    </row>
    <row r="151" spans="1:11" s="6" customFormat="1" x14ac:dyDescent="0.2">
      <c r="A151" s="241" t="s">
        <v>300</v>
      </c>
      <c r="B151" s="239">
        <v>10</v>
      </c>
      <c r="C151" s="152">
        <v>2</v>
      </c>
      <c r="D151" s="153">
        <v>1</v>
      </c>
      <c r="E151" s="154">
        <v>5</v>
      </c>
      <c r="F151" s="155">
        <v>1</v>
      </c>
      <c r="G151" s="240"/>
      <c r="H151" s="155">
        <v>1</v>
      </c>
      <c r="I151" s="156">
        <f t="shared" si="2"/>
        <v>18</v>
      </c>
    </row>
    <row r="152" spans="1:11" s="6" customFormat="1" x14ac:dyDescent="0.2">
      <c r="A152" s="241" t="s">
        <v>302</v>
      </c>
      <c r="B152" s="239">
        <v>8</v>
      </c>
      <c r="C152" s="152"/>
      <c r="D152" s="153"/>
      <c r="E152" s="154">
        <v>4</v>
      </c>
      <c r="F152" s="155">
        <v>1</v>
      </c>
      <c r="G152" s="240">
        <v>1</v>
      </c>
      <c r="H152" s="155"/>
      <c r="I152" s="156">
        <f t="shared" si="2"/>
        <v>14</v>
      </c>
    </row>
    <row r="153" spans="1:11" s="6" customFormat="1" x14ac:dyDescent="0.2">
      <c r="A153" s="241" t="s">
        <v>303</v>
      </c>
      <c r="B153" s="239"/>
      <c r="C153" s="152"/>
      <c r="D153" s="153"/>
      <c r="E153" s="154"/>
      <c r="F153" s="155"/>
      <c r="G153" s="240"/>
      <c r="H153" s="155"/>
      <c r="I153" s="156">
        <f t="shared" si="2"/>
        <v>0</v>
      </c>
    </row>
    <row r="154" spans="1:11" s="6" customFormat="1" x14ac:dyDescent="0.2">
      <c r="A154" s="241" t="s">
        <v>304</v>
      </c>
      <c r="B154" s="239"/>
      <c r="C154" s="152"/>
      <c r="D154" s="153"/>
      <c r="E154" s="154"/>
      <c r="F154" s="155"/>
      <c r="G154" s="240"/>
      <c r="H154" s="155"/>
      <c r="I154" s="156">
        <f t="shared" si="2"/>
        <v>0</v>
      </c>
    </row>
    <row r="155" spans="1:11" s="6" customFormat="1" x14ac:dyDescent="0.2">
      <c r="A155" s="241" t="s">
        <v>276</v>
      </c>
      <c r="B155" s="239"/>
      <c r="C155" s="152"/>
      <c r="D155" s="153"/>
      <c r="E155" s="154"/>
      <c r="F155" s="155"/>
      <c r="G155" s="240"/>
      <c r="H155" s="155"/>
      <c r="I155" s="156">
        <f t="shared" si="2"/>
        <v>0</v>
      </c>
      <c r="K155" s="1"/>
    </row>
    <row r="156" spans="1:11" s="6" customFormat="1" x14ac:dyDescent="0.2">
      <c r="A156" s="241" t="s">
        <v>371</v>
      </c>
      <c r="B156" s="239"/>
      <c r="C156" s="152"/>
      <c r="D156" s="153"/>
      <c r="E156" s="154"/>
      <c r="F156" s="155"/>
      <c r="G156" s="240"/>
      <c r="H156" s="155"/>
      <c r="I156" s="156">
        <f t="shared" si="2"/>
        <v>0</v>
      </c>
    </row>
    <row r="157" spans="1:11" s="6" customFormat="1" x14ac:dyDescent="0.2">
      <c r="A157" s="241" t="s">
        <v>306</v>
      </c>
      <c r="B157" s="239"/>
      <c r="C157" s="152"/>
      <c r="D157" s="153">
        <v>7</v>
      </c>
      <c r="E157" s="154"/>
      <c r="F157" s="155"/>
      <c r="G157" s="240"/>
      <c r="H157" s="155"/>
      <c r="I157" s="156">
        <f t="shared" si="2"/>
        <v>7</v>
      </c>
    </row>
    <row r="158" spans="1:11" s="6" customFormat="1" x14ac:dyDescent="0.2">
      <c r="A158" s="241" t="s">
        <v>430</v>
      </c>
      <c r="B158" s="239"/>
      <c r="C158" s="152"/>
      <c r="D158" s="153"/>
      <c r="E158" s="154"/>
      <c r="F158" s="155"/>
      <c r="G158" s="240"/>
      <c r="H158" s="155"/>
      <c r="I158" s="156">
        <f t="shared" si="2"/>
        <v>0</v>
      </c>
    </row>
    <row r="159" spans="1:11" s="6" customFormat="1" x14ac:dyDescent="0.2">
      <c r="A159" s="241" t="s">
        <v>308</v>
      </c>
      <c r="B159" s="239"/>
      <c r="C159" s="152"/>
      <c r="D159" s="153"/>
      <c r="E159" s="154"/>
      <c r="F159" s="155"/>
      <c r="G159" s="240"/>
      <c r="H159" s="155"/>
      <c r="I159" s="156">
        <f t="shared" si="2"/>
        <v>0</v>
      </c>
      <c r="K159" s="1"/>
    </row>
    <row r="160" spans="1:11" s="6" customFormat="1" x14ac:dyDescent="0.2">
      <c r="A160" s="241" t="s">
        <v>309</v>
      </c>
      <c r="B160" s="239"/>
      <c r="C160" s="152"/>
      <c r="D160" s="153"/>
      <c r="E160" s="154"/>
      <c r="F160" s="155"/>
      <c r="G160" s="240"/>
      <c r="H160" s="155"/>
      <c r="I160" s="156">
        <f t="shared" si="2"/>
        <v>0</v>
      </c>
    </row>
    <row r="161" spans="1:9" s="6" customFormat="1" x14ac:dyDescent="0.2">
      <c r="A161" s="241" t="s">
        <v>309</v>
      </c>
      <c r="B161" s="239"/>
      <c r="C161" s="152"/>
      <c r="D161" s="153"/>
      <c r="E161" s="154"/>
      <c r="F161" s="155"/>
      <c r="G161" s="240"/>
      <c r="H161" s="155"/>
      <c r="I161" s="156">
        <f t="shared" si="2"/>
        <v>0</v>
      </c>
    </row>
    <row r="162" spans="1:9" s="6" customFormat="1" x14ac:dyDescent="0.2">
      <c r="A162" s="241" t="s">
        <v>311</v>
      </c>
      <c r="B162" s="239"/>
      <c r="C162" s="152"/>
      <c r="D162" s="153"/>
      <c r="E162" s="154"/>
      <c r="F162" s="155"/>
      <c r="G162" s="240"/>
      <c r="H162" s="155"/>
      <c r="I162" s="156">
        <f t="shared" si="2"/>
        <v>0</v>
      </c>
    </row>
    <row r="163" spans="1:9" s="6" customFormat="1" x14ac:dyDescent="0.2">
      <c r="A163" s="241" t="s">
        <v>312</v>
      </c>
      <c r="B163" s="239"/>
      <c r="C163" s="152"/>
      <c r="D163" s="153"/>
      <c r="E163" s="154"/>
      <c r="F163" s="155"/>
      <c r="G163" s="240"/>
      <c r="H163" s="155"/>
      <c r="I163" s="156">
        <f t="shared" si="2"/>
        <v>0</v>
      </c>
    </row>
    <row r="164" spans="1:9" s="6" customFormat="1" x14ac:dyDescent="0.2">
      <c r="A164" s="241" t="s">
        <v>313</v>
      </c>
      <c r="B164" s="239"/>
      <c r="C164" s="152"/>
      <c r="D164" s="153"/>
      <c r="E164" s="154"/>
      <c r="F164" s="155"/>
      <c r="G164" s="240"/>
      <c r="H164" s="155"/>
      <c r="I164" s="156">
        <f t="shared" si="2"/>
        <v>0</v>
      </c>
    </row>
    <row r="165" spans="1:9" s="6" customFormat="1" x14ac:dyDescent="0.2">
      <c r="A165" s="241" t="s">
        <v>315</v>
      </c>
      <c r="B165" s="239">
        <v>13</v>
      </c>
      <c r="C165" s="152"/>
      <c r="D165" s="153">
        <v>14</v>
      </c>
      <c r="E165" s="154">
        <v>13</v>
      </c>
      <c r="F165" s="155">
        <v>20</v>
      </c>
      <c r="G165" s="240"/>
      <c r="H165" s="155">
        <v>5</v>
      </c>
      <c r="I165" s="156">
        <f t="shared" si="2"/>
        <v>65</v>
      </c>
    </row>
    <row r="166" spans="1:9" s="6" customFormat="1" x14ac:dyDescent="0.2">
      <c r="A166" s="241" t="s">
        <v>316</v>
      </c>
      <c r="B166" s="239"/>
      <c r="C166" s="152"/>
      <c r="D166" s="153"/>
      <c r="E166" s="154"/>
      <c r="F166" s="155"/>
      <c r="G166" s="240"/>
      <c r="H166" s="155"/>
      <c r="I166" s="156">
        <f t="shared" si="2"/>
        <v>0</v>
      </c>
    </row>
    <row r="167" spans="1:9" s="6" customFormat="1" x14ac:dyDescent="0.2">
      <c r="A167" s="241" t="s">
        <v>317</v>
      </c>
      <c r="B167" s="239">
        <v>77</v>
      </c>
      <c r="C167" s="152">
        <v>2</v>
      </c>
      <c r="D167" s="153">
        <v>20</v>
      </c>
      <c r="E167" s="154">
        <v>25</v>
      </c>
      <c r="F167" s="155">
        <v>1</v>
      </c>
      <c r="G167" s="240">
        <v>2</v>
      </c>
      <c r="H167" s="155">
        <v>5</v>
      </c>
      <c r="I167" s="156">
        <f t="shared" si="2"/>
        <v>130</v>
      </c>
    </row>
    <row r="168" spans="1:9" s="6" customFormat="1" x14ac:dyDescent="0.2">
      <c r="A168" s="241" t="s">
        <v>141</v>
      </c>
      <c r="B168" s="239"/>
      <c r="C168" s="152"/>
      <c r="D168" s="153"/>
      <c r="E168" s="154"/>
      <c r="F168" s="155"/>
      <c r="G168" s="240"/>
      <c r="H168" s="155"/>
      <c r="I168" s="156">
        <f t="shared" si="2"/>
        <v>0</v>
      </c>
    </row>
    <row r="169" spans="1:9" s="6" customFormat="1" x14ac:dyDescent="0.2">
      <c r="A169" s="241" t="s">
        <v>318</v>
      </c>
      <c r="B169" s="239">
        <v>20</v>
      </c>
      <c r="C169" s="152">
        <v>1</v>
      </c>
      <c r="D169" s="153"/>
      <c r="E169" s="154">
        <v>17</v>
      </c>
      <c r="F169" s="155"/>
      <c r="G169" s="240"/>
      <c r="H169" s="155"/>
      <c r="I169" s="156">
        <f t="shared" si="2"/>
        <v>37</v>
      </c>
    </row>
    <row r="170" spans="1:9" s="6" customFormat="1" x14ac:dyDescent="0.2">
      <c r="A170" s="241" t="s">
        <v>198</v>
      </c>
      <c r="B170" s="239"/>
      <c r="C170" s="152"/>
      <c r="D170" s="153"/>
      <c r="E170" s="154"/>
      <c r="F170" s="155"/>
      <c r="G170" s="240"/>
      <c r="H170" s="155"/>
      <c r="I170" s="156">
        <f t="shared" si="2"/>
        <v>0</v>
      </c>
    </row>
    <row r="171" spans="1:9" s="6" customFormat="1" x14ac:dyDescent="0.2">
      <c r="A171" s="241" t="s">
        <v>208</v>
      </c>
      <c r="B171" s="239"/>
      <c r="C171" s="152"/>
      <c r="D171" s="153"/>
      <c r="E171" s="154"/>
      <c r="F171" s="155"/>
      <c r="G171" s="240"/>
      <c r="H171" s="155"/>
      <c r="I171" s="156">
        <f t="shared" si="2"/>
        <v>0</v>
      </c>
    </row>
    <row r="172" spans="1:9" s="6" customFormat="1" x14ac:dyDescent="0.2">
      <c r="A172" s="241" t="s">
        <v>279</v>
      </c>
      <c r="B172" s="239"/>
      <c r="C172" s="152"/>
      <c r="D172" s="153"/>
      <c r="E172" s="154"/>
      <c r="F172" s="155"/>
      <c r="G172" s="240"/>
      <c r="H172" s="155"/>
      <c r="I172" s="156">
        <f t="shared" si="2"/>
        <v>0</v>
      </c>
    </row>
    <row r="173" spans="1:9" s="6" customFormat="1" x14ac:dyDescent="0.2">
      <c r="A173" s="241" t="s">
        <v>319</v>
      </c>
      <c r="B173" s="239"/>
      <c r="C173" s="152"/>
      <c r="D173" s="153"/>
      <c r="E173" s="154"/>
      <c r="F173" s="155"/>
      <c r="G173" s="240"/>
      <c r="H173" s="155"/>
      <c r="I173" s="156">
        <f t="shared" si="2"/>
        <v>0</v>
      </c>
    </row>
    <row r="174" spans="1:9" s="6" customFormat="1" x14ac:dyDescent="0.2">
      <c r="A174" s="241" t="s">
        <v>213</v>
      </c>
      <c r="B174" s="239"/>
      <c r="C174" s="152"/>
      <c r="D174" s="153"/>
      <c r="E174" s="154"/>
      <c r="F174" s="155"/>
      <c r="G174" s="240"/>
      <c r="H174" s="155"/>
      <c r="I174" s="156">
        <f t="shared" si="2"/>
        <v>0</v>
      </c>
    </row>
    <row r="175" spans="1:9" s="6" customFormat="1" x14ac:dyDescent="0.2">
      <c r="A175" s="241" t="s">
        <v>215</v>
      </c>
      <c r="B175" s="239"/>
      <c r="C175" s="152"/>
      <c r="D175" s="153"/>
      <c r="E175" s="154"/>
      <c r="F175" s="155"/>
      <c r="G175" s="240"/>
      <c r="H175" s="155"/>
      <c r="I175" s="156">
        <f t="shared" si="2"/>
        <v>0</v>
      </c>
    </row>
    <row r="176" spans="1:9" s="6" customFormat="1" x14ac:dyDescent="0.2">
      <c r="A176" s="241" t="s">
        <v>243</v>
      </c>
      <c r="B176" s="239"/>
      <c r="C176" s="152"/>
      <c r="D176" s="153">
        <v>16</v>
      </c>
      <c r="E176" s="154"/>
      <c r="F176" s="155"/>
      <c r="G176" s="240"/>
      <c r="H176" s="155"/>
      <c r="I176" s="156">
        <f t="shared" si="2"/>
        <v>16</v>
      </c>
    </row>
    <row r="177" spans="1:9" s="6" customFormat="1" x14ac:dyDescent="0.2">
      <c r="A177" s="241" t="s">
        <v>245</v>
      </c>
      <c r="B177" s="239"/>
      <c r="C177" s="152"/>
      <c r="D177" s="153"/>
      <c r="E177" s="154"/>
      <c r="F177" s="155"/>
      <c r="G177" s="240"/>
      <c r="H177" s="155"/>
      <c r="I177" s="156">
        <f t="shared" si="2"/>
        <v>0</v>
      </c>
    </row>
    <row r="178" spans="1:9" s="6" customFormat="1" x14ac:dyDescent="0.2">
      <c r="A178" s="241" t="s">
        <v>274</v>
      </c>
      <c r="B178" s="239"/>
      <c r="C178" s="152"/>
      <c r="D178" s="153"/>
      <c r="E178" s="154"/>
      <c r="F178" s="155"/>
      <c r="G178" s="240"/>
      <c r="H178" s="155"/>
      <c r="I178" s="156">
        <f t="shared" si="2"/>
        <v>0</v>
      </c>
    </row>
    <row r="179" spans="1:9" s="6" customFormat="1" x14ac:dyDescent="0.2">
      <c r="A179" s="241" t="s">
        <v>278</v>
      </c>
      <c r="B179" s="239"/>
      <c r="C179" s="152"/>
      <c r="D179" s="153"/>
      <c r="E179" s="154"/>
      <c r="F179" s="155"/>
      <c r="G179" s="240"/>
      <c r="H179" s="155"/>
      <c r="I179" s="156">
        <f t="shared" si="2"/>
        <v>0</v>
      </c>
    </row>
    <row r="180" spans="1:9" s="6" customFormat="1" x14ac:dyDescent="0.2">
      <c r="A180" s="241" t="s">
        <v>291</v>
      </c>
      <c r="B180" s="239"/>
      <c r="C180" s="152"/>
      <c r="D180" s="153">
        <v>3</v>
      </c>
      <c r="E180" s="154"/>
      <c r="F180" s="155"/>
      <c r="G180" s="240"/>
      <c r="H180" s="155"/>
      <c r="I180" s="156">
        <f t="shared" si="2"/>
        <v>3</v>
      </c>
    </row>
    <row r="181" spans="1:9" s="6" customFormat="1" x14ac:dyDescent="0.2">
      <c r="A181" s="241" t="s">
        <v>293</v>
      </c>
      <c r="B181" s="239"/>
      <c r="C181" s="152"/>
      <c r="D181" s="153"/>
      <c r="E181" s="154"/>
      <c r="F181" s="155"/>
      <c r="G181" s="240"/>
      <c r="H181" s="155"/>
      <c r="I181" s="156">
        <f t="shared" si="2"/>
        <v>0</v>
      </c>
    </row>
    <row r="182" spans="1:9" s="6" customFormat="1" x14ac:dyDescent="0.2">
      <c r="A182" s="241" t="s">
        <v>307</v>
      </c>
      <c r="B182" s="239"/>
      <c r="C182" s="152"/>
      <c r="D182" s="153"/>
      <c r="E182" s="154"/>
      <c r="F182" s="155"/>
      <c r="G182" s="240"/>
      <c r="H182" s="155"/>
      <c r="I182" s="156">
        <f t="shared" si="2"/>
        <v>0</v>
      </c>
    </row>
    <row r="183" spans="1:9" s="6" customFormat="1" x14ac:dyDescent="0.2">
      <c r="A183" s="241" t="s">
        <v>314</v>
      </c>
      <c r="B183" s="239"/>
      <c r="C183" s="152"/>
      <c r="D183" s="153"/>
      <c r="E183" s="154"/>
      <c r="F183" s="155"/>
      <c r="G183" s="240"/>
      <c r="H183" s="155"/>
      <c r="I183" s="156">
        <f t="shared" si="2"/>
        <v>0</v>
      </c>
    </row>
    <row r="184" spans="1:9" s="6" customFormat="1" x14ac:dyDescent="0.2">
      <c r="A184" s="241" t="s">
        <v>320</v>
      </c>
      <c r="B184" s="239"/>
      <c r="C184" s="152"/>
      <c r="D184" s="153"/>
      <c r="E184" s="154"/>
      <c r="F184" s="155"/>
      <c r="G184" s="240"/>
      <c r="H184" s="155"/>
      <c r="I184" s="156">
        <f t="shared" si="2"/>
        <v>0</v>
      </c>
    </row>
    <row r="185" spans="1:9" s="6" customFormat="1" x14ac:dyDescent="0.2">
      <c r="A185" s="241" t="s">
        <v>328</v>
      </c>
      <c r="B185" s="239"/>
      <c r="C185" s="152"/>
      <c r="D185" s="153"/>
      <c r="E185" s="154"/>
      <c r="F185" s="155"/>
      <c r="G185" s="240"/>
      <c r="H185" s="155"/>
      <c r="I185" s="156">
        <f t="shared" si="2"/>
        <v>0</v>
      </c>
    </row>
    <row r="186" spans="1:9" s="6" customFormat="1" x14ac:dyDescent="0.2">
      <c r="A186" s="241" t="s">
        <v>333</v>
      </c>
      <c r="B186" s="239"/>
      <c r="C186" s="152"/>
      <c r="D186" s="153"/>
      <c r="E186" s="154"/>
      <c r="F186" s="155"/>
      <c r="G186" s="240"/>
      <c r="H186" s="155"/>
      <c r="I186" s="156">
        <f t="shared" si="2"/>
        <v>0</v>
      </c>
    </row>
    <row r="187" spans="1:9" s="6" customFormat="1" x14ac:dyDescent="0.2">
      <c r="A187" s="241" t="s">
        <v>360</v>
      </c>
      <c r="B187" s="239"/>
      <c r="C187" s="152"/>
      <c r="D187" s="153"/>
      <c r="E187" s="154"/>
      <c r="F187" s="155"/>
      <c r="G187" s="240"/>
      <c r="H187" s="155"/>
      <c r="I187" s="156">
        <f t="shared" si="2"/>
        <v>0</v>
      </c>
    </row>
    <row r="188" spans="1:9" s="6" customFormat="1" x14ac:dyDescent="0.2">
      <c r="A188" s="241" t="s">
        <v>367</v>
      </c>
      <c r="B188" s="239"/>
      <c r="C188" s="152"/>
      <c r="D188" s="153"/>
      <c r="E188" s="154"/>
      <c r="F188" s="155"/>
      <c r="G188" s="240"/>
      <c r="H188" s="155"/>
      <c r="I188" s="156">
        <f t="shared" si="2"/>
        <v>0</v>
      </c>
    </row>
    <row r="189" spans="1:9" s="6" customFormat="1" x14ac:dyDescent="0.2">
      <c r="A189" s="241" t="s">
        <v>376</v>
      </c>
      <c r="B189" s="239"/>
      <c r="C189" s="152"/>
      <c r="D189" s="153"/>
      <c r="E189" s="154"/>
      <c r="F189" s="155"/>
      <c r="G189" s="240"/>
      <c r="H189" s="155"/>
      <c r="I189" s="156">
        <f t="shared" si="2"/>
        <v>0</v>
      </c>
    </row>
    <row r="190" spans="1:9" s="6" customFormat="1" x14ac:dyDescent="0.2">
      <c r="A190" s="241" t="s">
        <v>378</v>
      </c>
      <c r="B190" s="239"/>
      <c r="C190" s="152"/>
      <c r="D190" s="153"/>
      <c r="E190" s="154"/>
      <c r="F190" s="155"/>
      <c r="G190" s="240"/>
      <c r="H190" s="155"/>
      <c r="I190" s="156">
        <f t="shared" si="2"/>
        <v>0</v>
      </c>
    </row>
    <row r="191" spans="1:9" s="6" customFormat="1" x14ac:dyDescent="0.2">
      <c r="A191" s="241" t="s">
        <v>321</v>
      </c>
      <c r="B191" s="239"/>
      <c r="C191" s="152"/>
      <c r="D191" s="153">
        <v>4</v>
      </c>
      <c r="E191" s="154">
        <v>2</v>
      </c>
      <c r="F191" s="155">
        <v>6</v>
      </c>
      <c r="G191" s="240"/>
      <c r="H191" s="155"/>
      <c r="I191" s="156">
        <f t="shared" si="2"/>
        <v>12</v>
      </c>
    </row>
    <row r="192" spans="1:9" s="6" customFormat="1" x14ac:dyDescent="0.2">
      <c r="A192" s="241" t="s">
        <v>322</v>
      </c>
      <c r="B192" s="239">
        <v>4</v>
      </c>
      <c r="C192" s="152"/>
      <c r="D192" s="153">
        <v>19</v>
      </c>
      <c r="E192" s="154">
        <v>4</v>
      </c>
      <c r="F192" s="155"/>
      <c r="G192" s="240"/>
      <c r="H192" s="155"/>
      <c r="I192" s="156">
        <f t="shared" si="2"/>
        <v>27</v>
      </c>
    </row>
    <row r="193" spans="1:9" s="6" customFormat="1" x14ac:dyDescent="0.2">
      <c r="A193" s="241" t="s">
        <v>323</v>
      </c>
      <c r="B193" s="239"/>
      <c r="C193" s="152"/>
      <c r="D193" s="153"/>
      <c r="E193" s="154"/>
      <c r="F193" s="155"/>
      <c r="G193" s="240"/>
      <c r="H193" s="155"/>
      <c r="I193" s="156">
        <f t="shared" si="2"/>
        <v>0</v>
      </c>
    </row>
    <row r="194" spans="1:9" s="6" customFormat="1" x14ac:dyDescent="0.2">
      <c r="A194" s="241" t="s">
        <v>324</v>
      </c>
      <c r="B194" s="239">
        <v>5</v>
      </c>
      <c r="C194" s="152">
        <v>1</v>
      </c>
      <c r="D194" s="153">
        <v>25</v>
      </c>
      <c r="E194" s="154">
        <v>13</v>
      </c>
      <c r="F194" s="155"/>
      <c r="G194" s="240">
        <v>2</v>
      </c>
      <c r="H194" s="155"/>
      <c r="I194" s="156">
        <f t="shared" si="2"/>
        <v>45</v>
      </c>
    </row>
    <row r="195" spans="1:9" s="6" customFormat="1" x14ac:dyDescent="0.2">
      <c r="A195" s="241" t="s">
        <v>386</v>
      </c>
      <c r="B195" s="239"/>
      <c r="C195" s="152"/>
      <c r="D195" s="153"/>
      <c r="E195" s="154"/>
      <c r="F195" s="155"/>
      <c r="G195" s="240"/>
      <c r="H195" s="155"/>
      <c r="I195" s="156">
        <f t="shared" si="2"/>
        <v>0</v>
      </c>
    </row>
    <row r="196" spans="1:9" s="6" customFormat="1" x14ac:dyDescent="0.2">
      <c r="A196" s="241" t="s">
        <v>326</v>
      </c>
      <c r="B196" s="239"/>
      <c r="C196" s="152"/>
      <c r="D196" s="153"/>
      <c r="E196" s="154"/>
      <c r="F196" s="155"/>
      <c r="G196" s="240"/>
      <c r="H196" s="155"/>
      <c r="I196" s="156">
        <f t="shared" ref="I196:I259" si="3">SUM(B196,D196:H196)</f>
        <v>0</v>
      </c>
    </row>
    <row r="197" spans="1:9" s="6" customFormat="1" x14ac:dyDescent="0.2">
      <c r="A197" s="241" t="s">
        <v>330</v>
      </c>
      <c r="B197" s="239"/>
      <c r="C197" s="152"/>
      <c r="D197" s="153"/>
      <c r="E197" s="154">
        <v>1</v>
      </c>
      <c r="F197" s="155"/>
      <c r="G197" s="240"/>
      <c r="H197" s="155"/>
      <c r="I197" s="156">
        <f t="shared" si="3"/>
        <v>1</v>
      </c>
    </row>
    <row r="198" spans="1:9" s="6" customFormat="1" x14ac:dyDescent="0.2">
      <c r="A198" s="241" t="s">
        <v>332</v>
      </c>
      <c r="B198" s="239"/>
      <c r="C198" s="152"/>
      <c r="D198" s="153"/>
      <c r="E198" s="154"/>
      <c r="F198" s="155"/>
      <c r="G198" s="240"/>
      <c r="H198" s="155"/>
      <c r="I198" s="156">
        <f t="shared" si="3"/>
        <v>0</v>
      </c>
    </row>
    <row r="199" spans="1:9" s="6" customFormat="1" x14ac:dyDescent="0.2">
      <c r="A199" s="241" t="s">
        <v>334</v>
      </c>
      <c r="B199" s="239"/>
      <c r="C199" s="152"/>
      <c r="D199" s="153"/>
      <c r="E199" s="154">
        <v>1</v>
      </c>
      <c r="F199" s="155"/>
      <c r="G199" s="240"/>
      <c r="H199" s="155"/>
      <c r="I199" s="156">
        <f t="shared" si="3"/>
        <v>1</v>
      </c>
    </row>
    <row r="200" spans="1:9" s="6" customFormat="1" x14ac:dyDescent="0.2">
      <c r="A200" s="241" t="s">
        <v>335</v>
      </c>
      <c r="B200" s="239">
        <v>11</v>
      </c>
      <c r="C200" s="152">
        <v>3</v>
      </c>
      <c r="D200" s="153">
        <v>40</v>
      </c>
      <c r="E200" s="154">
        <v>30</v>
      </c>
      <c r="F200" s="155">
        <v>18</v>
      </c>
      <c r="G200" s="240"/>
      <c r="H200" s="155">
        <v>4</v>
      </c>
      <c r="I200" s="156">
        <f t="shared" si="3"/>
        <v>103</v>
      </c>
    </row>
    <row r="201" spans="1:9" s="6" customFormat="1" x14ac:dyDescent="0.2">
      <c r="A201" s="241" t="s">
        <v>336</v>
      </c>
      <c r="B201" s="239">
        <v>18</v>
      </c>
      <c r="C201" s="152"/>
      <c r="D201" s="153">
        <v>4</v>
      </c>
      <c r="E201" s="154">
        <v>8</v>
      </c>
      <c r="F201" s="155">
        <v>1</v>
      </c>
      <c r="G201" s="240"/>
      <c r="H201" s="155"/>
      <c r="I201" s="156">
        <f t="shared" si="3"/>
        <v>31</v>
      </c>
    </row>
    <row r="202" spans="1:9" s="6" customFormat="1" x14ac:dyDescent="0.2">
      <c r="A202" s="241" t="s">
        <v>337</v>
      </c>
      <c r="B202" s="239"/>
      <c r="C202" s="152"/>
      <c r="D202" s="153"/>
      <c r="E202" s="154"/>
      <c r="F202" s="155"/>
      <c r="G202" s="240"/>
      <c r="H202" s="155"/>
      <c r="I202" s="156">
        <f t="shared" si="3"/>
        <v>0</v>
      </c>
    </row>
    <row r="203" spans="1:9" s="6" customFormat="1" x14ac:dyDescent="0.2">
      <c r="A203" s="241" t="s">
        <v>380</v>
      </c>
      <c r="B203" s="239">
        <v>19</v>
      </c>
      <c r="C203" s="152"/>
      <c r="D203" s="153">
        <v>2</v>
      </c>
      <c r="E203" s="154">
        <v>13</v>
      </c>
      <c r="F203" s="155">
        <v>1</v>
      </c>
      <c r="G203" s="240">
        <v>1</v>
      </c>
      <c r="H203" s="155">
        <v>2</v>
      </c>
      <c r="I203" s="156">
        <f t="shared" si="3"/>
        <v>38</v>
      </c>
    </row>
    <row r="204" spans="1:9" s="6" customFormat="1" x14ac:dyDescent="0.2">
      <c r="A204" s="241" t="s">
        <v>339</v>
      </c>
      <c r="B204" s="239">
        <v>3</v>
      </c>
      <c r="C204" s="152"/>
      <c r="D204" s="153"/>
      <c r="E204" s="154">
        <v>20</v>
      </c>
      <c r="F204" s="155">
        <v>4</v>
      </c>
      <c r="G204" s="240">
        <v>1</v>
      </c>
      <c r="H204" s="155"/>
      <c r="I204" s="156">
        <f t="shared" si="3"/>
        <v>28</v>
      </c>
    </row>
    <row r="205" spans="1:9" s="6" customFormat="1" x14ac:dyDescent="0.2">
      <c r="A205" s="241" t="s">
        <v>284</v>
      </c>
      <c r="B205" s="239"/>
      <c r="C205" s="152"/>
      <c r="D205" s="153">
        <v>7</v>
      </c>
      <c r="E205" s="154"/>
      <c r="F205" s="155">
        <v>2</v>
      </c>
      <c r="G205" s="240"/>
      <c r="H205" s="155"/>
      <c r="I205" s="156">
        <f t="shared" si="3"/>
        <v>9</v>
      </c>
    </row>
    <row r="206" spans="1:9" s="6" customFormat="1" x14ac:dyDescent="0.2">
      <c r="A206" s="241" t="s">
        <v>331</v>
      </c>
      <c r="B206" s="239"/>
      <c r="C206" s="152"/>
      <c r="D206" s="153"/>
      <c r="E206" s="154"/>
      <c r="F206" s="155"/>
      <c r="G206" s="240"/>
      <c r="H206" s="155"/>
      <c r="I206" s="156">
        <f t="shared" si="3"/>
        <v>0</v>
      </c>
    </row>
    <row r="207" spans="1:9" s="6" customFormat="1" x14ac:dyDescent="0.2">
      <c r="A207" s="241" t="s">
        <v>346</v>
      </c>
      <c r="B207" s="239"/>
      <c r="C207" s="152"/>
      <c r="D207" s="153"/>
      <c r="E207" s="154"/>
      <c r="F207" s="155"/>
      <c r="G207" s="240"/>
      <c r="H207" s="155"/>
      <c r="I207" s="156">
        <f t="shared" si="3"/>
        <v>0</v>
      </c>
    </row>
    <row r="208" spans="1:9" s="6" customFormat="1" x14ac:dyDescent="0.2">
      <c r="A208" s="241" t="s">
        <v>348</v>
      </c>
      <c r="B208" s="239"/>
      <c r="C208" s="152"/>
      <c r="D208" s="153"/>
      <c r="E208" s="154"/>
      <c r="F208" s="155"/>
      <c r="G208" s="240"/>
      <c r="H208" s="155"/>
      <c r="I208" s="156">
        <f t="shared" si="3"/>
        <v>0</v>
      </c>
    </row>
    <row r="209" spans="1:11" s="6" customFormat="1" x14ac:dyDescent="0.2">
      <c r="A209" s="241" t="s">
        <v>294</v>
      </c>
      <c r="B209" s="239">
        <v>18</v>
      </c>
      <c r="C209" s="152"/>
      <c r="D209" s="153">
        <v>5</v>
      </c>
      <c r="E209" s="154">
        <v>23</v>
      </c>
      <c r="F209" s="155">
        <v>1</v>
      </c>
      <c r="G209" s="240"/>
      <c r="H209" s="155"/>
      <c r="I209" s="156">
        <f t="shared" si="3"/>
        <v>47</v>
      </c>
    </row>
    <row r="210" spans="1:11" s="6" customFormat="1" x14ac:dyDescent="0.2">
      <c r="A210" s="241" t="s">
        <v>340</v>
      </c>
      <c r="B210" s="239"/>
      <c r="C210" s="152"/>
      <c r="D210" s="153"/>
      <c r="E210" s="154">
        <v>1</v>
      </c>
      <c r="F210" s="155">
        <v>1</v>
      </c>
      <c r="G210" s="240"/>
      <c r="H210" s="155"/>
      <c r="I210" s="156">
        <f t="shared" si="3"/>
        <v>2</v>
      </c>
    </row>
    <row r="211" spans="1:11" s="6" customFormat="1" x14ac:dyDescent="0.2">
      <c r="A211" s="241" t="s">
        <v>429</v>
      </c>
      <c r="B211" s="239"/>
      <c r="C211" s="152"/>
      <c r="D211" s="153"/>
      <c r="E211" s="154"/>
      <c r="F211" s="155"/>
      <c r="G211" s="240"/>
      <c r="H211" s="155"/>
      <c r="I211" s="156">
        <f t="shared" si="3"/>
        <v>0</v>
      </c>
    </row>
    <row r="212" spans="1:11" s="6" customFormat="1" x14ac:dyDescent="0.2">
      <c r="A212" s="241" t="s">
        <v>429</v>
      </c>
      <c r="B212" s="239"/>
      <c r="C212" s="152"/>
      <c r="D212" s="153"/>
      <c r="E212" s="154"/>
      <c r="F212" s="155"/>
      <c r="G212" s="240"/>
      <c r="H212" s="155"/>
      <c r="I212" s="156">
        <f t="shared" si="3"/>
        <v>0</v>
      </c>
      <c r="K212" s="1"/>
    </row>
    <row r="213" spans="1:11" s="6" customFormat="1" x14ac:dyDescent="0.2">
      <c r="A213" s="241" t="s">
        <v>173</v>
      </c>
      <c r="B213" s="239"/>
      <c r="C213" s="152"/>
      <c r="D213" s="153"/>
      <c r="E213" s="154"/>
      <c r="F213" s="155"/>
      <c r="G213" s="240"/>
      <c r="H213" s="155"/>
      <c r="I213" s="156">
        <f t="shared" si="3"/>
        <v>0</v>
      </c>
      <c r="K213" s="1"/>
    </row>
    <row r="214" spans="1:11" s="6" customFormat="1" x14ac:dyDescent="0.2">
      <c r="A214" s="241" t="s">
        <v>189</v>
      </c>
      <c r="B214" s="239"/>
      <c r="C214" s="152"/>
      <c r="D214" s="153"/>
      <c r="E214" s="154"/>
      <c r="F214" s="155"/>
      <c r="G214" s="240"/>
      <c r="H214" s="155"/>
      <c r="I214" s="156">
        <f t="shared" si="3"/>
        <v>0</v>
      </c>
    </row>
    <row r="215" spans="1:11" s="6" customFormat="1" x14ac:dyDescent="0.2">
      <c r="A215" s="241" t="s">
        <v>228</v>
      </c>
      <c r="B215" s="239">
        <v>7</v>
      </c>
      <c r="C215" s="152"/>
      <c r="D215" s="153">
        <v>4</v>
      </c>
      <c r="E215" s="154">
        <v>2</v>
      </c>
      <c r="F215" s="155">
        <v>2</v>
      </c>
      <c r="G215" s="240">
        <v>1</v>
      </c>
      <c r="H215" s="155"/>
      <c r="I215" s="156">
        <f t="shared" si="3"/>
        <v>16</v>
      </c>
    </row>
    <row r="216" spans="1:11" s="6" customFormat="1" x14ac:dyDescent="0.2">
      <c r="A216" s="241" t="s">
        <v>242</v>
      </c>
      <c r="B216" s="239"/>
      <c r="C216" s="152"/>
      <c r="D216" s="153"/>
      <c r="E216" s="154"/>
      <c r="F216" s="155"/>
      <c r="G216" s="240"/>
      <c r="H216" s="155"/>
      <c r="I216" s="156">
        <f t="shared" si="3"/>
        <v>0</v>
      </c>
    </row>
    <row r="217" spans="1:11" s="6" customFormat="1" x14ac:dyDescent="0.2">
      <c r="A217" s="241" t="s">
        <v>338</v>
      </c>
      <c r="B217" s="239"/>
      <c r="C217" s="152"/>
      <c r="D217" s="153"/>
      <c r="E217" s="154">
        <v>1</v>
      </c>
      <c r="F217" s="155"/>
      <c r="G217" s="240"/>
      <c r="H217" s="155"/>
      <c r="I217" s="156">
        <f t="shared" si="3"/>
        <v>1</v>
      </c>
    </row>
    <row r="218" spans="1:11" s="6" customFormat="1" x14ac:dyDescent="0.2">
      <c r="A218" s="241" t="s">
        <v>341</v>
      </c>
      <c r="B218" s="239"/>
      <c r="C218" s="152"/>
      <c r="D218" s="153"/>
      <c r="E218" s="154"/>
      <c r="F218" s="155"/>
      <c r="G218" s="240"/>
      <c r="H218" s="155"/>
      <c r="I218" s="156">
        <f t="shared" si="3"/>
        <v>0</v>
      </c>
    </row>
    <row r="219" spans="1:11" s="6" customFormat="1" x14ac:dyDescent="0.2">
      <c r="A219" s="241" t="s">
        <v>342</v>
      </c>
      <c r="B219" s="239"/>
      <c r="C219" s="152"/>
      <c r="D219" s="153"/>
      <c r="E219" s="154"/>
      <c r="F219" s="155"/>
      <c r="G219" s="240"/>
      <c r="H219" s="155"/>
      <c r="I219" s="156">
        <f t="shared" si="3"/>
        <v>0</v>
      </c>
    </row>
    <row r="220" spans="1:11" s="6" customFormat="1" x14ac:dyDescent="0.2">
      <c r="A220" s="241" t="s">
        <v>342</v>
      </c>
      <c r="B220" s="239"/>
      <c r="C220" s="152"/>
      <c r="D220" s="153"/>
      <c r="E220" s="154"/>
      <c r="F220" s="155"/>
      <c r="G220" s="240"/>
      <c r="H220" s="155"/>
      <c r="I220" s="156">
        <f t="shared" si="3"/>
        <v>0</v>
      </c>
    </row>
    <row r="221" spans="1:11" s="6" customFormat="1" x14ac:dyDescent="0.2">
      <c r="A221" s="241" t="s">
        <v>305</v>
      </c>
      <c r="B221" s="239"/>
      <c r="C221" s="152"/>
      <c r="D221" s="153"/>
      <c r="E221" s="154"/>
      <c r="F221" s="155"/>
      <c r="G221" s="240"/>
      <c r="H221" s="155"/>
      <c r="I221" s="156">
        <f t="shared" si="3"/>
        <v>0</v>
      </c>
    </row>
    <row r="222" spans="1:11" s="6" customFormat="1" x14ac:dyDescent="0.2">
      <c r="A222" s="241" t="s">
        <v>343</v>
      </c>
      <c r="B222" s="239"/>
      <c r="C222" s="152"/>
      <c r="D222" s="153"/>
      <c r="E222" s="154"/>
      <c r="F222" s="155"/>
      <c r="G222" s="240"/>
      <c r="H222" s="155"/>
      <c r="I222" s="156">
        <f t="shared" si="3"/>
        <v>0</v>
      </c>
    </row>
    <row r="223" spans="1:11" s="6" customFormat="1" x14ac:dyDescent="0.2">
      <c r="A223" s="241" t="s">
        <v>344</v>
      </c>
      <c r="B223" s="239"/>
      <c r="C223" s="152"/>
      <c r="D223" s="153"/>
      <c r="E223" s="154"/>
      <c r="F223" s="155"/>
      <c r="G223" s="240"/>
      <c r="H223" s="155"/>
      <c r="I223" s="156">
        <f t="shared" si="3"/>
        <v>0</v>
      </c>
    </row>
    <row r="224" spans="1:11" s="6" customFormat="1" x14ac:dyDescent="0.2">
      <c r="A224" s="241" t="s">
        <v>345</v>
      </c>
      <c r="B224" s="239"/>
      <c r="C224" s="152"/>
      <c r="D224" s="153"/>
      <c r="E224" s="154"/>
      <c r="F224" s="155"/>
      <c r="G224" s="240"/>
      <c r="H224" s="155"/>
      <c r="I224" s="156">
        <f t="shared" si="3"/>
        <v>0</v>
      </c>
    </row>
    <row r="225" spans="1:9" s="6" customFormat="1" x14ac:dyDescent="0.2">
      <c r="A225" s="241" t="s">
        <v>349</v>
      </c>
      <c r="B225" s="239"/>
      <c r="C225" s="152"/>
      <c r="D225" s="153"/>
      <c r="E225" s="154"/>
      <c r="F225" s="155"/>
      <c r="G225" s="240"/>
      <c r="H225" s="155"/>
      <c r="I225" s="156">
        <f t="shared" si="3"/>
        <v>0</v>
      </c>
    </row>
    <row r="226" spans="1:9" s="6" customFormat="1" x14ac:dyDescent="0.2">
      <c r="A226" s="241" t="s">
        <v>351</v>
      </c>
      <c r="B226" s="239"/>
      <c r="C226" s="152"/>
      <c r="D226" s="153"/>
      <c r="E226" s="154"/>
      <c r="F226" s="155"/>
      <c r="G226" s="240"/>
      <c r="H226" s="155"/>
      <c r="I226" s="156">
        <f t="shared" si="3"/>
        <v>0</v>
      </c>
    </row>
    <row r="227" spans="1:9" s="6" customFormat="1" x14ac:dyDescent="0.2">
      <c r="A227" s="241" t="s">
        <v>352</v>
      </c>
      <c r="B227" s="239"/>
      <c r="C227" s="152"/>
      <c r="D227" s="153"/>
      <c r="E227" s="154"/>
      <c r="F227" s="155"/>
      <c r="G227" s="240"/>
      <c r="H227" s="155"/>
      <c r="I227" s="156">
        <f t="shared" si="3"/>
        <v>0</v>
      </c>
    </row>
    <row r="228" spans="1:9" s="6" customFormat="1" x14ac:dyDescent="0.2">
      <c r="A228" s="241" t="s">
        <v>353</v>
      </c>
      <c r="B228" s="239"/>
      <c r="C228" s="152"/>
      <c r="D228" s="153"/>
      <c r="E228" s="154"/>
      <c r="F228" s="155"/>
      <c r="G228" s="240"/>
      <c r="H228" s="155"/>
      <c r="I228" s="156">
        <f t="shared" si="3"/>
        <v>0</v>
      </c>
    </row>
    <row r="229" spans="1:9" s="6" customFormat="1" x14ac:dyDescent="0.2">
      <c r="A229" s="241" t="s">
        <v>354</v>
      </c>
      <c r="B229" s="239"/>
      <c r="C229" s="152"/>
      <c r="D229" s="153"/>
      <c r="E229" s="154"/>
      <c r="F229" s="155"/>
      <c r="G229" s="240"/>
      <c r="H229" s="155"/>
      <c r="I229" s="156">
        <f t="shared" si="3"/>
        <v>0</v>
      </c>
    </row>
    <row r="230" spans="1:9" s="6" customFormat="1" x14ac:dyDescent="0.2">
      <c r="A230" s="241" t="s">
        <v>355</v>
      </c>
      <c r="B230" s="239">
        <v>20</v>
      </c>
      <c r="C230" s="152">
        <v>1</v>
      </c>
      <c r="D230" s="153">
        <v>23</v>
      </c>
      <c r="E230" s="154">
        <v>60</v>
      </c>
      <c r="F230" s="155">
        <v>2</v>
      </c>
      <c r="G230" s="240">
        <v>4</v>
      </c>
      <c r="H230" s="155"/>
      <c r="I230" s="156">
        <f t="shared" si="3"/>
        <v>109</v>
      </c>
    </row>
    <row r="231" spans="1:9" s="6" customFormat="1" x14ac:dyDescent="0.2">
      <c r="A231" s="241" t="s">
        <v>356</v>
      </c>
      <c r="B231" s="239"/>
      <c r="C231" s="152"/>
      <c r="D231" s="153"/>
      <c r="E231" s="154"/>
      <c r="F231" s="155"/>
      <c r="G231" s="240"/>
      <c r="H231" s="155"/>
      <c r="I231" s="156">
        <f t="shared" si="3"/>
        <v>0</v>
      </c>
    </row>
    <row r="232" spans="1:9" s="6" customFormat="1" x14ac:dyDescent="0.2">
      <c r="A232" s="241" t="s">
        <v>357</v>
      </c>
      <c r="B232" s="239"/>
      <c r="C232" s="152"/>
      <c r="D232" s="153"/>
      <c r="E232" s="154">
        <v>2</v>
      </c>
      <c r="F232" s="155"/>
      <c r="G232" s="240"/>
      <c r="H232" s="155"/>
      <c r="I232" s="156">
        <f t="shared" si="3"/>
        <v>2</v>
      </c>
    </row>
    <row r="233" spans="1:9" s="6" customFormat="1" x14ac:dyDescent="0.2">
      <c r="A233" s="241" t="s">
        <v>358</v>
      </c>
      <c r="B233" s="239">
        <v>5</v>
      </c>
      <c r="C233" s="152">
        <v>1</v>
      </c>
      <c r="D233" s="153"/>
      <c r="E233" s="154">
        <v>9</v>
      </c>
      <c r="F233" s="155"/>
      <c r="G233" s="240">
        <v>1</v>
      </c>
      <c r="H233" s="155"/>
      <c r="I233" s="156">
        <f t="shared" si="3"/>
        <v>15</v>
      </c>
    </row>
    <row r="234" spans="1:9" s="6" customFormat="1" x14ac:dyDescent="0.2">
      <c r="A234" s="241" t="s">
        <v>359</v>
      </c>
      <c r="B234" s="239">
        <v>2</v>
      </c>
      <c r="C234" s="152"/>
      <c r="D234" s="153"/>
      <c r="E234" s="154">
        <v>8</v>
      </c>
      <c r="F234" s="155"/>
      <c r="G234" s="240"/>
      <c r="H234" s="155"/>
      <c r="I234" s="156">
        <f t="shared" si="3"/>
        <v>10</v>
      </c>
    </row>
    <row r="235" spans="1:9" s="6" customFormat="1" x14ac:dyDescent="0.2">
      <c r="A235" s="241" t="s">
        <v>361</v>
      </c>
      <c r="B235" s="239"/>
      <c r="C235" s="152"/>
      <c r="D235" s="153"/>
      <c r="E235" s="154">
        <v>1</v>
      </c>
      <c r="F235" s="155"/>
      <c r="G235" s="240"/>
      <c r="H235" s="155"/>
      <c r="I235" s="156">
        <f t="shared" si="3"/>
        <v>1</v>
      </c>
    </row>
    <row r="236" spans="1:9" s="6" customFormat="1" x14ac:dyDescent="0.2">
      <c r="A236" s="241" t="s">
        <v>199</v>
      </c>
      <c r="B236" s="239"/>
      <c r="C236" s="152"/>
      <c r="D236" s="153"/>
      <c r="E236" s="154"/>
      <c r="F236" s="155"/>
      <c r="G236" s="240"/>
      <c r="H236" s="155"/>
      <c r="I236" s="156">
        <f t="shared" si="3"/>
        <v>0</v>
      </c>
    </row>
    <row r="237" spans="1:9" s="6" customFormat="1" x14ac:dyDescent="0.2">
      <c r="A237" s="241" t="s">
        <v>209</v>
      </c>
      <c r="B237" s="239"/>
      <c r="C237" s="152"/>
      <c r="D237" s="153"/>
      <c r="E237" s="154"/>
      <c r="F237" s="155"/>
      <c r="G237" s="240"/>
      <c r="H237" s="155"/>
      <c r="I237" s="156">
        <f t="shared" si="3"/>
        <v>0</v>
      </c>
    </row>
    <row r="238" spans="1:9" s="6" customFormat="1" x14ac:dyDescent="0.2">
      <c r="A238" s="241" t="s">
        <v>384</v>
      </c>
      <c r="B238" s="239"/>
      <c r="C238" s="152"/>
      <c r="D238" s="153"/>
      <c r="E238" s="154"/>
      <c r="F238" s="155"/>
      <c r="G238" s="240"/>
      <c r="H238" s="155"/>
      <c r="I238" s="156">
        <f t="shared" si="3"/>
        <v>0</v>
      </c>
    </row>
    <row r="239" spans="1:9" s="6" customFormat="1" x14ac:dyDescent="0.2">
      <c r="A239" s="241" t="s">
        <v>362</v>
      </c>
      <c r="B239" s="239">
        <v>4</v>
      </c>
      <c r="C239" s="152"/>
      <c r="D239" s="153">
        <v>3</v>
      </c>
      <c r="E239" s="154">
        <v>1</v>
      </c>
      <c r="F239" s="155"/>
      <c r="G239" s="240"/>
      <c r="H239" s="155"/>
      <c r="I239" s="156">
        <f t="shared" si="3"/>
        <v>8</v>
      </c>
    </row>
    <row r="240" spans="1:9" s="6" customFormat="1" x14ac:dyDescent="0.2">
      <c r="A240" s="241" t="s">
        <v>365</v>
      </c>
      <c r="B240" s="239"/>
      <c r="C240" s="152"/>
      <c r="D240" s="153"/>
      <c r="E240" s="154"/>
      <c r="F240" s="155"/>
      <c r="G240" s="240"/>
      <c r="H240" s="155"/>
      <c r="I240" s="156">
        <f t="shared" si="3"/>
        <v>0</v>
      </c>
    </row>
    <row r="241" spans="1:9" s="6" customFormat="1" x14ac:dyDescent="0.2">
      <c r="A241" s="241" t="s">
        <v>364</v>
      </c>
      <c r="B241" s="239"/>
      <c r="C241" s="152"/>
      <c r="D241" s="153"/>
      <c r="E241" s="154"/>
      <c r="F241" s="155"/>
      <c r="G241" s="240"/>
      <c r="H241" s="155"/>
      <c r="I241" s="156">
        <f t="shared" si="3"/>
        <v>0</v>
      </c>
    </row>
    <row r="242" spans="1:9" s="6" customFormat="1" x14ac:dyDescent="0.2">
      <c r="A242" s="241" t="s">
        <v>368</v>
      </c>
      <c r="B242" s="239"/>
      <c r="C242" s="152"/>
      <c r="D242" s="153"/>
      <c r="E242" s="154"/>
      <c r="F242" s="155"/>
      <c r="G242" s="240"/>
      <c r="H242" s="155"/>
      <c r="I242" s="156">
        <f t="shared" si="3"/>
        <v>0</v>
      </c>
    </row>
    <row r="243" spans="1:9" s="6" customFormat="1" x14ac:dyDescent="0.2">
      <c r="A243" s="241" t="s">
        <v>369</v>
      </c>
      <c r="B243" s="239">
        <v>5</v>
      </c>
      <c r="C243" s="152">
        <v>1</v>
      </c>
      <c r="D243" s="153">
        <v>86</v>
      </c>
      <c r="E243" s="154">
        <v>6</v>
      </c>
      <c r="F243" s="155">
        <v>2</v>
      </c>
      <c r="G243" s="240"/>
      <c r="H243" s="155">
        <v>1</v>
      </c>
      <c r="I243" s="156">
        <f t="shared" si="3"/>
        <v>100</v>
      </c>
    </row>
    <row r="244" spans="1:9" s="6" customFormat="1" x14ac:dyDescent="0.2">
      <c r="A244" s="241" t="s">
        <v>370</v>
      </c>
      <c r="B244" s="239"/>
      <c r="C244" s="152"/>
      <c r="D244" s="153"/>
      <c r="E244" s="154"/>
      <c r="F244" s="155"/>
      <c r="G244" s="240"/>
      <c r="H244" s="155"/>
      <c r="I244" s="156">
        <f t="shared" si="3"/>
        <v>0</v>
      </c>
    </row>
    <row r="245" spans="1:9" s="6" customFormat="1" x14ac:dyDescent="0.2">
      <c r="A245" s="241" t="s">
        <v>372</v>
      </c>
      <c r="B245" s="239"/>
      <c r="C245" s="152"/>
      <c r="D245" s="153"/>
      <c r="E245" s="154"/>
      <c r="F245" s="155"/>
      <c r="G245" s="240"/>
      <c r="H245" s="155"/>
      <c r="I245" s="156">
        <f t="shared" si="3"/>
        <v>0</v>
      </c>
    </row>
    <row r="246" spans="1:9" s="6" customFormat="1" x14ac:dyDescent="0.2">
      <c r="A246" s="241" t="s">
        <v>373</v>
      </c>
      <c r="B246" s="239"/>
      <c r="C246" s="152"/>
      <c r="D246" s="153"/>
      <c r="E246" s="154"/>
      <c r="F246" s="155"/>
      <c r="G246" s="240"/>
      <c r="H246" s="155"/>
      <c r="I246" s="156">
        <f t="shared" si="3"/>
        <v>0</v>
      </c>
    </row>
    <row r="247" spans="1:9" s="6" customFormat="1" x14ac:dyDescent="0.2">
      <c r="A247" s="241" t="s">
        <v>374</v>
      </c>
      <c r="B247" s="239">
        <v>1</v>
      </c>
      <c r="C247" s="152"/>
      <c r="D247" s="153">
        <v>5</v>
      </c>
      <c r="E247" s="154">
        <v>2</v>
      </c>
      <c r="F247" s="155"/>
      <c r="G247" s="240"/>
      <c r="H247" s="155"/>
      <c r="I247" s="156">
        <f t="shared" si="3"/>
        <v>8</v>
      </c>
    </row>
    <row r="248" spans="1:9" s="6" customFormat="1" x14ac:dyDescent="0.2">
      <c r="A248" s="241" t="s">
        <v>375</v>
      </c>
      <c r="B248" s="239">
        <v>1</v>
      </c>
      <c r="C248" s="152"/>
      <c r="D248" s="153"/>
      <c r="E248" s="154"/>
      <c r="F248" s="155"/>
      <c r="G248" s="240"/>
      <c r="H248" s="155"/>
      <c r="I248" s="156">
        <f t="shared" si="3"/>
        <v>1</v>
      </c>
    </row>
    <row r="249" spans="1:9" s="6" customFormat="1" x14ac:dyDescent="0.2">
      <c r="A249" s="241" t="s">
        <v>144</v>
      </c>
      <c r="B249" s="239"/>
      <c r="C249" s="152"/>
      <c r="D249" s="153"/>
      <c r="E249" s="154"/>
      <c r="F249" s="155"/>
      <c r="G249" s="240"/>
      <c r="H249" s="155"/>
      <c r="I249" s="156">
        <f t="shared" si="3"/>
        <v>0</v>
      </c>
    </row>
    <row r="250" spans="1:9" s="6" customFormat="1" x14ac:dyDescent="0.2">
      <c r="A250" s="241" t="s">
        <v>246</v>
      </c>
      <c r="B250" s="239"/>
      <c r="C250" s="152"/>
      <c r="D250" s="153"/>
      <c r="E250" s="154"/>
      <c r="F250" s="155"/>
      <c r="G250" s="240"/>
      <c r="H250" s="155"/>
      <c r="I250" s="156">
        <f t="shared" si="3"/>
        <v>0</v>
      </c>
    </row>
    <row r="251" spans="1:9" s="6" customFormat="1" x14ac:dyDescent="0.2">
      <c r="A251" s="241" t="s">
        <v>301</v>
      </c>
      <c r="B251" s="239"/>
      <c r="C251" s="152"/>
      <c r="D251" s="153"/>
      <c r="E251" s="154"/>
      <c r="F251" s="155"/>
      <c r="G251" s="240"/>
      <c r="H251" s="155"/>
      <c r="I251" s="156">
        <f t="shared" si="3"/>
        <v>0</v>
      </c>
    </row>
    <row r="252" spans="1:9" s="6" customFormat="1" x14ac:dyDescent="0.2">
      <c r="A252" s="241" t="s">
        <v>377</v>
      </c>
      <c r="B252" s="239"/>
      <c r="C252" s="152"/>
      <c r="D252" s="153"/>
      <c r="E252" s="154"/>
      <c r="F252" s="155"/>
      <c r="G252" s="240"/>
      <c r="H252" s="155"/>
      <c r="I252" s="156">
        <f t="shared" si="3"/>
        <v>0</v>
      </c>
    </row>
    <row r="253" spans="1:9" s="6" customFormat="1" x14ac:dyDescent="0.2">
      <c r="A253" s="241" t="s">
        <v>325</v>
      </c>
      <c r="B253" s="239"/>
      <c r="C253" s="152"/>
      <c r="D253" s="153"/>
      <c r="E253" s="154"/>
      <c r="F253" s="155"/>
      <c r="G253" s="240"/>
      <c r="H253" s="155"/>
      <c r="I253" s="156">
        <f t="shared" si="3"/>
        <v>0</v>
      </c>
    </row>
    <row r="254" spans="1:9" s="6" customFormat="1" x14ac:dyDescent="0.2">
      <c r="A254" s="241" t="s">
        <v>379</v>
      </c>
      <c r="B254" s="286"/>
      <c r="C254" s="152"/>
      <c r="D254" s="287"/>
      <c r="E254" s="288"/>
      <c r="F254" s="160"/>
      <c r="G254" s="289"/>
      <c r="H254" s="160"/>
      <c r="I254" s="156">
        <f t="shared" si="3"/>
        <v>0</v>
      </c>
    </row>
    <row r="255" spans="1:9" s="6" customFormat="1" x14ac:dyDescent="0.2">
      <c r="A255" s="241" t="s">
        <v>382</v>
      </c>
      <c r="B255" s="286">
        <v>2</v>
      </c>
      <c r="C255" s="152"/>
      <c r="D255" s="287">
        <v>6</v>
      </c>
      <c r="E255" s="288">
        <v>5</v>
      </c>
      <c r="F255" s="160">
        <v>2</v>
      </c>
      <c r="G255" s="289"/>
      <c r="H255" s="160"/>
      <c r="I255" s="156">
        <f t="shared" si="3"/>
        <v>15</v>
      </c>
    </row>
    <row r="256" spans="1:9" s="6" customFormat="1" x14ac:dyDescent="0.2">
      <c r="A256" s="241" t="s">
        <v>385</v>
      </c>
      <c r="B256" s="286"/>
      <c r="C256" s="152"/>
      <c r="D256" s="287"/>
      <c r="E256" s="288"/>
      <c r="F256" s="160"/>
      <c r="G256" s="289"/>
      <c r="H256" s="160"/>
      <c r="I256" s="156">
        <f t="shared" si="3"/>
        <v>0</v>
      </c>
    </row>
    <row r="257" spans="1:11" s="6" customFormat="1" x14ac:dyDescent="0.2">
      <c r="A257" s="241" t="s">
        <v>387</v>
      </c>
      <c r="B257" s="286"/>
      <c r="C257" s="152"/>
      <c r="D257" s="287"/>
      <c r="E257" s="288"/>
      <c r="F257" s="160"/>
      <c r="G257" s="289"/>
      <c r="H257" s="160"/>
      <c r="I257" s="156">
        <f t="shared" si="3"/>
        <v>0</v>
      </c>
    </row>
    <row r="258" spans="1:11" s="6" customFormat="1" x14ac:dyDescent="0.2">
      <c r="A258" s="241" t="s">
        <v>218</v>
      </c>
      <c r="B258" s="286"/>
      <c r="C258" s="152"/>
      <c r="D258" s="287"/>
      <c r="E258" s="288"/>
      <c r="F258" s="160"/>
      <c r="G258" s="289"/>
      <c r="H258" s="160"/>
      <c r="I258" s="156">
        <f t="shared" si="3"/>
        <v>0</v>
      </c>
    </row>
    <row r="259" spans="1:11" s="6" customFormat="1" x14ac:dyDescent="0.2">
      <c r="A259" s="241" t="s">
        <v>267</v>
      </c>
      <c r="B259" s="286"/>
      <c r="C259" s="152"/>
      <c r="D259" s="287"/>
      <c r="E259" s="288"/>
      <c r="F259" s="160"/>
      <c r="G259" s="289"/>
      <c r="H259" s="160"/>
      <c r="I259" s="156">
        <f t="shared" si="3"/>
        <v>0</v>
      </c>
    </row>
    <row r="260" spans="1:11" s="6" customFormat="1" x14ac:dyDescent="0.2">
      <c r="A260" s="241" t="s">
        <v>82</v>
      </c>
      <c r="B260" s="157"/>
      <c r="C260" s="505"/>
      <c r="D260" s="158"/>
      <c r="E260" s="379"/>
      <c r="F260" s="378"/>
      <c r="G260" s="159"/>
      <c r="H260" s="160"/>
      <c r="I260" s="156">
        <f t="shared" ref="I260" si="4">SUM(B260,D260:H260)</f>
        <v>0</v>
      </c>
    </row>
    <row r="261" spans="1:11" ht="13.5" thickBot="1" x14ac:dyDescent="0.25">
      <c r="A261" s="94" t="s">
        <v>4</v>
      </c>
      <c r="B261" s="92">
        <f>SUM(B4:B260)</f>
        <v>375</v>
      </c>
      <c r="C261" s="123">
        <f>SUM(C4:C260)</f>
        <v>16</v>
      </c>
      <c r="D261" s="125">
        <f t="shared" ref="D261:I261" si="5">SUM(D4:D260)</f>
        <v>458</v>
      </c>
      <c r="E261" s="27">
        <f t="shared" si="5"/>
        <v>352</v>
      </c>
      <c r="F261" s="43">
        <f t="shared" si="5"/>
        <v>76</v>
      </c>
      <c r="G261" s="91">
        <f t="shared" si="5"/>
        <v>22</v>
      </c>
      <c r="H261" s="43">
        <f t="shared" si="5"/>
        <v>24</v>
      </c>
      <c r="I261" s="117">
        <f t="shared" si="5"/>
        <v>1307</v>
      </c>
      <c r="K261" s="6"/>
    </row>
    <row r="262" spans="1:11" x14ac:dyDescent="0.2">
      <c r="K262" s="6"/>
    </row>
    <row r="263" spans="1:11" ht="30" customHeight="1" x14ac:dyDescent="0.2">
      <c r="A263" s="677" t="s">
        <v>509</v>
      </c>
      <c r="B263" s="677"/>
      <c r="C263" s="677"/>
      <c r="D263" s="677"/>
      <c r="E263" s="677"/>
      <c r="F263" s="677"/>
      <c r="G263" s="677"/>
      <c r="H263" s="677"/>
      <c r="I263" s="677"/>
    </row>
    <row r="264" spans="1:11" ht="30" customHeight="1" x14ac:dyDescent="0.2">
      <c r="A264" s="677" t="s">
        <v>509</v>
      </c>
      <c r="B264" s="677"/>
      <c r="C264" s="677"/>
      <c r="D264" s="677"/>
      <c r="E264" s="677"/>
      <c r="F264" s="677"/>
      <c r="G264" s="677"/>
      <c r="H264" s="677"/>
      <c r="I264" s="677"/>
      <c r="K264" s="6"/>
    </row>
    <row r="265" spans="1:11" ht="30" customHeight="1" x14ac:dyDescent="0.2">
      <c r="A265" s="677" t="s">
        <v>509</v>
      </c>
      <c r="B265" s="677"/>
      <c r="C265" s="677"/>
      <c r="D265" s="677"/>
      <c r="E265" s="677"/>
      <c r="F265" s="677"/>
      <c r="G265" s="677"/>
      <c r="H265" s="677"/>
      <c r="I265" s="677"/>
      <c r="K265" s="6"/>
    </row>
    <row r="266" spans="1:11" ht="30" customHeight="1" x14ac:dyDescent="0.2">
      <c r="A266" s="677" t="s">
        <v>509</v>
      </c>
      <c r="B266" s="677"/>
      <c r="C266" s="677"/>
      <c r="D266" s="677"/>
      <c r="E266" s="677"/>
      <c r="F266" s="677"/>
      <c r="G266" s="677"/>
      <c r="H266" s="677"/>
      <c r="I266" s="677"/>
      <c r="K266" s="6"/>
    </row>
    <row r="267" spans="1:11" ht="26.25" customHeight="1" x14ac:dyDescent="0.2">
      <c r="A267" s="678" t="s">
        <v>509</v>
      </c>
      <c r="B267" s="678"/>
      <c r="C267" s="678"/>
      <c r="D267" s="678"/>
      <c r="E267" s="678"/>
      <c r="F267" s="678"/>
      <c r="G267" s="678"/>
      <c r="H267" s="678"/>
      <c r="I267" s="678"/>
    </row>
    <row r="268" spans="1:11" ht="26.25" customHeight="1" x14ac:dyDescent="0.2">
      <c r="A268" s="559" t="s">
        <v>509</v>
      </c>
      <c r="B268" s="559"/>
      <c r="C268" s="559"/>
      <c r="D268" s="559"/>
      <c r="E268" s="559"/>
      <c r="F268" s="559"/>
      <c r="G268" s="559"/>
      <c r="H268" s="559"/>
      <c r="I268" s="559"/>
    </row>
  </sheetData>
  <sortState ref="A4:A258">
    <sortCondition ref="A4"/>
  </sortState>
  <mergeCells count="14">
    <mergeCell ref="A268:I268"/>
    <mergeCell ref="A1:I1"/>
    <mergeCell ref="B2:C2"/>
    <mergeCell ref="D2:D3"/>
    <mergeCell ref="E2:E3"/>
    <mergeCell ref="F2:F3"/>
    <mergeCell ref="G2:G3"/>
    <mergeCell ref="H2:H3"/>
    <mergeCell ref="I2:I3"/>
    <mergeCell ref="A263:I263"/>
    <mergeCell ref="A264:I264"/>
    <mergeCell ref="A265:I265"/>
    <mergeCell ref="A266:I266"/>
    <mergeCell ref="A267:I267"/>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P11" sqref="P11"/>
    </sheetView>
  </sheetViews>
  <sheetFormatPr defaultRowHeight="15" x14ac:dyDescent="0.25"/>
  <cols>
    <col min="1" max="1" width="32.7109375" customWidth="1"/>
    <col min="2" max="11" width="12.7109375" customWidth="1"/>
    <col min="12" max="15" width="10.7109375" customWidth="1"/>
  </cols>
  <sheetData>
    <row r="1" spans="1:11" ht="18.75" customHeight="1" x14ac:dyDescent="0.25">
      <c r="A1" s="682" t="s">
        <v>600</v>
      </c>
      <c r="B1" s="683"/>
      <c r="C1" s="683"/>
      <c r="D1" s="683"/>
      <c r="E1" s="683"/>
      <c r="F1" s="683"/>
      <c r="G1" s="683"/>
      <c r="H1" s="683"/>
      <c r="I1" s="683"/>
      <c r="J1" s="683"/>
      <c r="K1" s="684"/>
    </row>
    <row r="2" spans="1:11" ht="15" customHeight="1" x14ac:dyDescent="0.25">
      <c r="A2" s="685" t="s">
        <v>508</v>
      </c>
      <c r="B2" s="620" t="s">
        <v>0</v>
      </c>
      <c r="C2" s="620"/>
      <c r="D2" s="620" t="s">
        <v>2</v>
      </c>
      <c r="E2" s="620"/>
      <c r="F2" s="620" t="s">
        <v>1</v>
      </c>
      <c r="G2" s="620"/>
      <c r="H2" s="620" t="s">
        <v>3</v>
      </c>
      <c r="I2" s="620"/>
      <c r="J2" s="680" t="s">
        <v>4</v>
      </c>
      <c r="K2" s="681"/>
    </row>
    <row r="3" spans="1:11" ht="15" customHeight="1" thickBot="1" x14ac:dyDescent="0.3">
      <c r="A3" s="686"/>
      <c r="B3" s="320" t="s">
        <v>495</v>
      </c>
      <c r="C3" s="320" t="s">
        <v>496</v>
      </c>
      <c r="D3" s="320" t="s">
        <v>495</v>
      </c>
      <c r="E3" s="320" t="s">
        <v>496</v>
      </c>
      <c r="F3" s="320" t="s">
        <v>495</v>
      </c>
      <c r="G3" s="320" t="s">
        <v>496</v>
      </c>
      <c r="H3" s="320" t="s">
        <v>495</v>
      </c>
      <c r="I3" s="320" t="s">
        <v>496</v>
      </c>
      <c r="J3" s="317" t="s">
        <v>495</v>
      </c>
      <c r="K3" s="316" t="s">
        <v>496</v>
      </c>
    </row>
    <row r="4" spans="1:11" x14ac:dyDescent="0.25">
      <c r="A4" s="106" t="s">
        <v>519</v>
      </c>
      <c r="B4" s="687"/>
      <c r="C4" s="687"/>
      <c r="D4" s="687"/>
      <c r="E4" s="687"/>
      <c r="F4" s="687"/>
      <c r="G4" s="687"/>
      <c r="H4" s="687"/>
      <c r="I4" s="687"/>
      <c r="J4" s="687"/>
      <c r="K4" s="318"/>
    </row>
    <row r="5" spans="1:11" ht="39" x14ac:dyDescent="0.25">
      <c r="A5" s="109" t="s">
        <v>494</v>
      </c>
      <c r="B5" s="392">
        <v>0.04</v>
      </c>
      <c r="C5" s="393">
        <v>5</v>
      </c>
      <c r="D5" s="108"/>
      <c r="E5" s="108"/>
      <c r="F5" s="392">
        <v>7.2599999999999998E-2</v>
      </c>
      <c r="G5" s="393">
        <v>9</v>
      </c>
      <c r="H5" s="299">
        <v>0.16600000000000001</v>
      </c>
      <c r="I5" s="394">
        <v>4</v>
      </c>
      <c r="J5" s="319">
        <f>18/273</f>
        <v>6.5934065934065936E-2</v>
      </c>
      <c r="K5" s="395">
        <v>19</v>
      </c>
    </row>
    <row r="6" spans="1:11" ht="51.75" x14ac:dyDescent="0.25">
      <c r="A6" s="109" t="s">
        <v>493</v>
      </c>
      <c r="B6" s="108"/>
      <c r="C6" s="108"/>
      <c r="D6" s="108"/>
      <c r="E6" s="108"/>
      <c r="F6" s="108"/>
      <c r="G6" s="108"/>
      <c r="H6" s="299">
        <v>0.16600000000000001</v>
      </c>
      <c r="I6" s="394">
        <v>4</v>
      </c>
      <c r="J6" s="322">
        <f>H6</f>
        <v>0.16600000000000001</v>
      </c>
      <c r="K6" s="323">
        <f>I6</f>
        <v>4</v>
      </c>
    </row>
    <row r="7" spans="1:11" x14ac:dyDescent="0.25">
      <c r="A7" s="106" t="s">
        <v>520</v>
      </c>
      <c r="B7" s="687"/>
      <c r="C7" s="687"/>
      <c r="D7" s="687"/>
      <c r="E7" s="687"/>
      <c r="F7" s="687"/>
      <c r="G7" s="687"/>
      <c r="H7" s="687"/>
      <c r="I7" s="687"/>
      <c r="J7" s="687"/>
      <c r="K7" s="318"/>
    </row>
    <row r="8" spans="1:11" ht="39" x14ac:dyDescent="0.25">
      <c r="A8" s="109" t="s">
        <v>494</v>
      </c>
      <c r="B8" s="392">
        <v>0.12889999999999999</v>
      </c>
      <c r="C8" s="393">
        <v>25</v>
      </c>
      <c r="D8" s="108"/>
      <c r="E8" s="108"/>
      <c r="F8" s="392">
        <v>0.1318</v>
      </c>
      <c r="G8" s="393">
        <v>34</v>
      </c>
      <c r="H8" s="299">
        <v>0.1429</v>
      </c>
      <c r="I8" s="394">
        <v>2</v>
      </c>
      <c r="J8" s="319">
        <f>61/466</f>
        <v>0.13090128755364808</v>
      </c>
      <c r="K8" s="395">
        <v>61</v>
      </c>
    </row>
    <row r="9" spans="1:11" ht="51.75" x14ac:dyDescent="0.25">
      <c r="A9" s="109" t="s">
        <v>493</v>
      </c>
      <c r="B9" s="108"/>
      <c r="C9" s="108"/>
      <c r="D9" s="108"/>
      <c r="E9" s="108"/>
      <c r="F9" s="108"/>
      <c r="G9" s="108"/>
      <c r="H9" s="299">
        <v>0.1429</v>
      </c>
      <c r="I9" s="394">
        <v>2</v>
      </c>
      <c r="J9" s="322">
        <f>H9</f>
        <v>0.1429</v>
      </c>
      <c r="K9" s="323">
        <f>I9</f>
        <v>2</v>
      </c>
    </row>
    <row r="10" spans="1:11" x14ac:dyDescent="0.25">
      <c r="A10" s="106" t="s">
        <v>527</v>
      </c>
      <c r="B10" s="687"/>
      <c r="C10" s="687"/>
      <c r="D10" s="687"/>
      <c r="E10" s="687"/>
      <c r="F10" s="687"/>
      <c r="G10" s="687"/>
      <c r="H10" s="687"/>
      <c r="I10" s="687"/>
      <c r="J10" s="687"/>
      <c r="K10" s="318"/>
    </row>
    <row r="11" spans="1:11" ht="45" customHeight="1" x14ac:dyDescent="0.25">
      <c r="A11" s="109" t="s">
        <v>494</v>
      </c>
      <c r="B11" s="392">
        <v>0.32279999999999998</v>
      </c>
      <c r="C11" s="393">
        <v>51</v>
      </c>
      <c r="D11" s="108"/>
      <c r="E11" s="108"/>
      <c r="F11" s="392">
        <v>0.2868</v>
      </c>
      <c r="G11" s="393">
        <v>39</v>
      </c>
      <c r="H11" s="299">
        <v>8.3299999999999999E-2</v>
      </c>
      <c r="I11" s="394">
        <v>1</v>
      </c>
      <c r="J11" s="319">
        <f>91/306</f>
        <v>0.29738562091503268</v>
      </c>
      <c r="K11" s="395">
        <v>91</v>
      </c>
    </row>
    <row r="12" spans="1:11" ht="51.75" x14ac:dyDescent="0.25">
      <c r="A12" s="109" t="s">
        <v>493</v>
      </c>
      <c r="B12" s="108"/>
      <c r="C12" s="108"/>
      <c r="D12" s="108"/>
      <c r="E12" s="108"/>
      <c r="F12" s="108"/>
      <c r="G12" s="108"/>
      <c r="H12" s="299">
        <v>8.3299999999999999E-2</v>
      </c>
      <c r="I12" s="394">
        <v>1</v>
      </c>
      <c r="J12" s="322">
        <f>H12</f>
        <v>8.3299999999999999E-2</v>
      </c>
      <c r="K12" s="323">
        <f>I12</f>
        <v>1</v>
      </c>
    </row>
    <row r="13" spans="1:11" x14ac:dyDescent="0.25">
      <c r="A13" s="106" t="s">
        <v>521</v>
      </c>
      <c r="B13" s="687"/>
      <c r="C13" s="687"/>
      <c r="D13" s="687"/>
      <c r="E13" s="687"/>
      <c r="F13" s="687"/>
      <c r="G13" s="687"/>
      <c r="H13" s="687"/>
      <c r="I13" s="687"/>
      <c r="J13" s="687"/>
      <c r="K13" s="318"/>
    </row>
    <row r="14" spans="1:11" ht="39" x14ac:dyDescent="0.25">
      <c r="A14" s="109" t="s">
        <v>494</v>
      </c>
      <c r="B14" s="392">
        <v>4.1700000000000001E-2</v>
      </c>
      <c r="C14" s="393">
        <v>5</v>
      </c>
      <c r="D14" s="108"/>
      <c r="E14" s="108"/>
      <c r="F14" s="392">
        <v>3.5499999999999997E-2</v>
      </c>
      <c r="G14" s="393">
        <v>6</v>
      </c>
      <c r="H14" s="299">
        <v>0</v>
      </c>
      <c r="I14" s="394">
        <v>0</v>
      </c>
      <c r="J14" s="319">
        <f>11/291</f>
        <v>3.7800687285223365E-2</v>
      </c>
      <c r="K14" s="395">
        <v>11</v>
      </c>
    </row>
    <row r="15" spans="1:11" ht="51.75" x14ac:dyDescent="0.25">
      <c r="A15" s="109" t="s">
        <v>493</v>
      </c>
      <c r="B15" s="108"/>
      <c r="C15" s="108"/>
      <c r="D15" s="108"/>
      <c r="E15" s="108"/>
      <c r="F15" s="108"/>
      <c r="G15" s="108"/>
      <c r="H15" s="299">
        <v>0</v>
      </c>
      <c r="I15" s="394">
        <v>0</v>
      </c>
      <c r="J15" s="322">
        <f>H15</f>
        <v>0</v>
      </c>
      <c r="K15" s="323">
        <f>I15</f>
        <v>0</v>
      </c>
    </row>
    <row r="16" spans="1:11" x14ac:dyDescent="0.25">
      <c r="A16" s="118" t="s">
        <v>522</v>
      </c>
      <c r="B16" s="516"/>
      <c r="C16" s="517"/>
      <c r="D16" s="517"/>
      <c r="E16" s="517"/>
      <c r="F16" s="517"/>
      <c r="G16" s="517"/>
      <c r="H16" s="517"/>
      <c r="I16" s="517"/>
      <c r="J16" s="679"/>
      <c r="K16" s="315"/>
    </row>
    <row r="17" spans="1:11" ht="45" customHeight="1" x14ac:dyDescent="0.25">
      <c r="A17" s="109" t="s">
        <v>494</v>
      </c>
      <c r="B17" s="298">
        <v>9.1899999999999996E-2</v>
      </c>
      <c r="C17" s="396">
        <v>34</v>
      </c>
      <c r="D17" s="108"/>
      <c r="E17" s="108"/>
      <c r="F17" s="298">
        <v>0</v>
      </c>
      <c r="G17" s="396">
        <v>0</v>
      </c>
      <c r="H17" s="298">
        <v>0</v>
      </c>
      <c r="I17" s="396">
        <v>0</v>
      </c>
      <c r="J17" s="319">
        <f>34/521</f>
        <v>6.5259117082533583E-2</v>
      </c>
      <c r="K17" s="395">
        <v>34</v>
      </c>
    </row>
    <row r="18" spans="1:11" ht="51.75" x14ac:dyDescent="0.25">
      <c r="A18" s="109" t="s">
        <v>492</v>
      </c>
      <c r="B18" s="108"/>
      <c r="C18" s="108"/>
      <c r="D18" s="108"/>
      <c r="E18" s="108"/>
      <c r="F18" s="108"/>
      <c r="G18" s="108"/>
      <c r="H18" s="299">
        <v>0</v>
      </c>
      <c r="I18" s="394">
        <v>0</v>
      </c>
      <c r="J18" s="322">
        <f>H18</f>
        <v>0</v>
      </c>
      <c r="K18" s="323">
        <f>I18</f>
        <v>0</v>
      </c>
    </row>
    <row r="19" spans="1:11" x14ac:dyDescent="0.25">
      <c r="A19" s="106" t="s">
        <v>523</v>
      </c>
      <c r="B19" s="516"/>
      <c r="C19" s="517"/>
      <c r="D19" s="517"/>
      <c r="E19" s="517"/>
      <c r="F19" s="517"/>
      <c r="G19" s="517"/>
      <c r="H19" s="517"/>
      <c r="I19" s="517"/>
      <c r="J19" s="679"/>
      <c r="K19" s="318"/>
    </row>
    <row r="20" spans="1:11" ht="39" x14ac:dyDescent="0.25">
      <c r="A20" s="109" t="s">
        <v>494</v>
      </c>
      <c r="B20" s="298">
        <v>4.8800000000000003E-2</v>
      </c>
      <c r="C20" s="396">
        <v>8</v>
      </c>
      <c r="D20" s="108"/>
      <c r="E20" s="108"/>
      <c r="F20" s="298">
        <v>0</v>
      </c>
      <c r="G20" s="396">
        <v>0</v>
      </c>
      <c r="H20" s="108"/>
      <c r="I20" s="108"/>
      <c r="J20" s="319">
        <f>8/208</f>
        <v>3.8461538461538464E-2</v>
      </c>
      <c r="K20" s="395">
        <v>8</v>
      </c>
    </row>
    <row r="21" spans="1:11" ht="51.75" x14ac:dyDescent="0.25">
      <c r="A21" s="109" t="s">
        <v>493</v>
      </c>
      <c r="B21" s="108"/>
      <c r="C21" s="108"/>
      <c r="D21" s="108"/>
      <c r="E21" s="108"/>
      <c r="F21" s="108"/>
      <c r="G21" s="108"/>
      <c r="H21" s="108"/>
      <c r="I21" s="108"/>
      <c r="J21" s="322">
        <f>H21</f>
        <v>0</v>
      </c>
      <c r="K21" s="323">
        <f>I21</f>
        <v>0</v>
      </c>
    </row>
    <row r="22" spans="1:11" ht="15.75" thickBot="1" x14ac:dyDescent="0.3">
      <c r="A22" s="234" t="s">
        <v>508</v>
      </c>
      <c r="B22" s="300">
        <f>128/1131</f>
        <v>0.11317418213969938</v>
      </c>
      <c r="C22" s="321">
        <f>SUM(C5,C8,C11, C14, C17, C20)</f>
        <v>128</v>
      </c>
      <c r="D22" s="300"/>
      <c r="E22" s="321"/>
      <c r="F22" s="300">
        <f>88/881</f>
        <v>9.9886492622020429E-2</v>
      </c>
      <c r="G22" s="321">
        <f>SUM(G5,G8,G11,G14,G17, G20)</f>
        <v>88</v>
      </c>
      <c r="H22" s="300">
        <f>8/53</f>
        <v>0.15094339622641509</v>
      </c>
      <c r="I22" s="321">
        <v>8</v>
      </c>
      <c r="J22" s="324"/>
      <c r="K22" s="325"/>
    </row>
  </sheetData>
  <mergeCells count="13">
    <mergeCell ref="B19:J19"/>
    <mergeCell ref="J2:K2"/>
    <mergeCell ref="A1:K1"/>
    <mergeCell ref="B2:C2"/>
    <mergeCell ref="D2:E2"/>
    <mergeCell ref="F2:G2"/>
    <mergeCell ref="H2:I2"/>
    <mergeCell ref="A2:A3"/>
    <mergeCell ref="B4:J4"/>
    <mergeCell ref="B7:J7"/>
    <mergeCell ref="B10:J10"/>
    <mergeCell ref="B13:J13"/>
    <mergeCell ref="B16:J16"/>
  </mergeCells>
  <pageMargins left="0.7" right="0.7" top="0.78740157499999996" bottom="0.78740157499999996" header="0.3" footer="0.3"/>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A1:E11"/>
  <sheetViews>
    <sheetView workbookViewId="0">
      <selection activeCell="C27" sqref="C27"/>
    </sheetView>
  </sheetViews>
  <sheetFormatPr defaultRowHeight="12.75" x14ac:dyDescent="0.2"/>
  <cols>
    <col min="1" max="1" width="26.85546875" style="2" customWidth="1"/>
    <col min="2" max="2" width="15.28515625" style="1" customWidth="1"/>
    <col min="3" max="3" width="14.5703125" style="1" customWidth="1"/>
    <col min="4" max="16384" width="9.140625" style="1"/>
  </cols>
  <sheetData>
    <row r="1" spans="1:5" ht="42.75" customHeight="1" x14ac:dyDescent="0.25">
      <c r="A1" s="663" t="s">
        <v>516</v>
      </c>
      <c r="B1" s="651"/>
      <c r="C1" s="652"/>
      <c r="E1" s="96"/>
    </row>
    <row r="2" spans="1:5" s="5" customFormat="1" ht="38.25" customHeight="1" x14ac:dyDescent="0.2">
      <c r="A2" s="16" t="s">
        <v>508</v>
      </c>
      <c r="B2" s="337" t="s">
        <v>517</v>
      </c>
      <c r="C2" s="32" t="s">
        <v>518</v>
      </c>
    </row>
    <row r="3" spans="1:5" s="6" customFormat="1" x14ac:dyDescent="0.2">
      <c r="A3" s="338" t="s">
        <v>519</v>
      </c>
      <c r="B3" s="339">
        <v>3</v>
      </c>
      <c r="C3" s="340">
        <v>3</v>
      </c>
    </row>
    <row r="4" spans="1:5" s="6" customFormat="1" ht="25.5" x14ac:dyDescent="0.2">
      <c r="A4" s="341" t="s">
        <v>520</v>
      </c>
      <c r="B4" s="342">
        <v>5</v>
      </c>
      <c r="C4" s="343">
        <v>3</v>
      </c>
    </row>
    <row r="5" spans="1:5" s="6" customFormat="1" ht="25.5" x14ac:dyDescent="0.2">
      <c r="A5" s="341" t="s">
        <v>527</v>
      </c>
      <c r="B5" s="342">
        <v>1</v>
      </c>
      <c r="C5" s="343">
        <v>1</v>
      </c>
    </row>
    <row r="6" spans="1:5" s="6" customFormat="1" x14ac:dyDescent="0.2">
      <c r="A6" s="341" t="s">
        <v>521</v>
      </c>
      <c r="B6" s="342">
        <v>1</v>
      </c>
      <c r="C6" s="343">
        <v>2</v>
      </c>
    </row>
    <row r="7" spans="1:5" ht="12.75" customHeight="1" x14ac:dyDescent="0.2">
      <c r="A7" s="344" t="s">
        <v>522</v>
      </c>
      <c r="B7" s="342">
        <v>2</v>
      </c>
      <c r="C7" s="343">
        <v>2</v>
      </c>
    </row>
    <row r="8" spans="1:5" ht="26.25" customHeight="1" x14ac:dyDescent="0.2">
      <c r="A8" s="341" t="s">
        <v>523</v>
      </c>
      <c r="B8" s="342">
        <v>1</v>
      </c>
      <c r="C8" s="343">
        <v>0</v>
      </c>
    </row>
    <row r="9" spans="1:5" ht="12.75" customHeight="1" x14ac:dyDescent="0.2">
      <c r="A9" s="341" t="s">
        <v>524</v>
      </c>
      <c r="B9" s="342">
        <v>1</v>
      </c>
      <c r="C9" s="343">
        <v>1</v>
      </c>
    </row>
    <row r="10" spans="1:5" ht="13.5" thickBot="1" x14ac:dyDescent="0.25">
      <c r="A10" s="345" t="s">
        <v>4</v>
      </c>
      <c r="B10" s="346">
        <v>14</v>
      </c>
      <c r="C10" s="347">
        <v>12</v>
      </c>
    </row>
    <row r="11" spans="1:5" ht="66" customHeight="1" x14ac:dyDescent="0.2">
      <c r="A11" s="549" t="s">
        <v>509</v>
      </c>
      <c r="B11" s="549"/>
      <c r="C11" s="549"/>
    </row>
  </sheetData>
  <mergeCells count="2">
    <mergeCell ref="A1:C1"/>
    <mergeCell ref="A11:C11"/>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zoomScaleNormal="100" workbookViewId="0">
      <selection activeCell="F11" sqref="F11"/>
    </sheetView>
  </sheetViews>
  <sheetFormatPr defaultRowHeight="12.75" x14ac:dyDescent="0.2"/>
  <cols>
    <col min="1" max="1" width="22.7109375" style="2" customWidth="1"/>
    <col min="2" max="2" width="19.140625" style="42" customWidth="1"/>
    <col min="3" max="3" width="22.28515625" style="42" customWidth="1"/>
    <col min="4" max="4" width="19.28515625" style="42" customWidth="1"/>
    <col min="5" max="6" width="25.140625" style="42" customWidth="1"/>
    <col min="7" max="7" width="19" style="1" customWidth="1"/>
    <col min="8" max="16384" width="9.140625" style="1"/>
  </cols>
  <sheetData>
    <row r="1" spans="1:13" ht="38.25" customHeight="1" x14ac:dyDescent="0.2">
      <c r="A1" s="564" t="s">
        <v>528</v>
      </c>
      <c r="B1" s="565"/>
      <c r="C1" s="565"/>
      <c r="D1" s="565"/>
      <c r="E1" s="565"/>
      <c r="F1" s="565"/>
      <c r="G1" s="566"/>
    </row>
    <row r="2" spans="1:13" s="5" customFormat="1" ht="30" customHeight="1" x14ac:dyDescent="0.2">
      <c r="A2" s="16" t="s">
        <v>508</v>
      </c>
      <c r="B2" s="688" t="s">
        <v>120</v>
      </c>
      <c r="C2" s="688"/>
      <c r="D2" s="688"/>
      <c r="E2" s="688" t="s">
        <v>121</v>
      </c>
      <c r="F2" s="688"/>
      <c r="G2" s="689"/>
      <c r="H2" s="1"/>
      <c r="I2" s="1"/>
      <c r="J2" s="1"/>
      <c r="K2" s="1"/>
      <c r="L2" s="1"/>
      <c r="M2" s="95"/>
    </row>
    <row r="3" spans="1:13" s="5" customFormat="1" ht="35.25" customHeight="1" x14ac:dyDescent="0.2">
      <c r="A3" s="16"/>
      <c r="B3" s="335" t="s">
        <v>118</v>
      </c>
      <c r="C3" s="335" t="s">
        <v>119</v>
      </c>
      <c r="D3" s="332" t="s">
        <v>138</v>
      </c>
      <c r="E3" s="335" t="s">
        <v>118</v>
      </c>
      <c r="F3" s="335" t="s">
        <v>119</v>
      </c>
      <c r="G3" s="334" t="s">
        <v>138</v>
      </c>
      <c r="H3" s="1"/>
      <c r="I3" s="1"/>
      <c r="J3" s="1"/>
      <c r="K3" s="1"/>
      <c r="L3" s="1"/>
      <c r="M3" s="95"/>
    </row>
    <row r="4" spans="1:13" s="6" customFormat="1" ht="25.5" x14ac:dyDescent="0.2">
      <c r="A4" s="106" t="s">
        <v>520</v>
      </c>
      <c r="B4" s="41">
        <v>37</v>
      </c>
      <c r="C4" s="348">
        <v>32</v>
      </c>
      <c r="D4" s="348">
        <v>24</v>
      </c>
      <c r="E4" s="348">
        <v>31</v>
      </c>
      <c r="F4" s="348">
        <v>47</v>
      </c>
      <c r="G4" s="104">
        <v>333</v>
      </c>
      <c r="H4" s="1"/>
      <c r="I4" s="1"/>
      <c r="J4" s="1"/>
      <c r="K4" s="1"/>
      <c r="L4" s="1"/>
    </row>
    <row r="5" spans="1:13" s="6" customFormat="1" x14ac:dyDescent="0.2">
      <c r="A5" s="219" t="s">
        <v>127</v>
      </c>
      <c r="B5" s="410">
        <v>14</v>
      </c>
      <c r="C5" s="410">
        <v>16</v>
      </c>
      <c r="D5" s="410">
        <v>12</v>
      </c>
      <c r="E5" s="410">
        <v>6</v>
      </c>
      <c r="F5" s="409">
        <v>25</v>
      </c>
      <c r="G5" s="304">
        <v>117</v>
      </c>
      <c r="H5" s="1"/>
      <c r="I5" s="1"/>
      <c r="J5" s="1"/>
      <c r="K5" s="1"/>
      <c r="L5" s="1"/>
    </row>
    <row r="6" spans="1:13" s="6" customFormat="1" ht="25.5" x14ac:dyDescent="0.2">
      <c r="A6" s="219" t="s">
        <v>527</v>
      </c>
      <c r="B6" s="41">
        <v>54</v>
      </c>
      <c r="C6" s="41">
        <v>23</v>
      </c>
      <c r="D6" s="41">
        <v>64</v>
      </c>
      <c r="E6" s="41">
        <v>5</v>
      </c>
      <c r="F6" s="41">
        <v>2</v>
      </c>
      <c r="G6" s="104">
        <v>19</v>
      </c>
      <c r="H6" s="1"/>
      <c r="I6" s="1"/>
      <c r="J6" s="1"/>
      <c r="K6" s="1"/>
      <c r="L6" s="1"/>
    </row>
    <row r="7" spans="1:13" s="6" customFormat="1" x14ac:dyDescent="0.2">
      <c r="A7" s="219" t="s">
        <v>127</v>
      </c>
      <c r="B7" s="303">
        <v>24</v>
      </c>
      <c r="C7" s="303">
        <v>8</v>
      </c>
      <c r="D7" s="303">
        <v>8</v>
      </c>
      <c r="E7" s="303">
        <v>2</v>
      </c>
      <c r="F7" s="303">
        <v>1</v>
      </c>
      <c r="G7" s="304">
        <v>2</v>
      </c>
      <c r="H7" s="1"/>
      <c r="I7" s="1"/>
      <c r="J7" s="1"/>
      <c r="K7" s="1"/>
      <c r="L7" s="1"/>
    </row>
    <row r="8" spans="1:13" s="6" customFormat="1" ht="26.25" customHeight="1" x14ac:dyDescent="0.2">
      <c r="A8" s="349" t="s">
        <v>521</v>
      </c>
      <c r="B8" s="41">
        <v>10</v>
      </c>
      <c r="C8" s="41">
        <v>8</v>
      </c>
      <c r="D8" s="41">
        <v>0</v>
      </c>
      <c r="E8" s="41">
        <v>0</v>
      </c>
      <c r="F8" s="41">
        <v>0</v>
      </c>
      <c r="G8" s="104">
        <v>24</v>
      </c>
      <c r="H8" s="1"/>
      <c r="I8" s="1"/>
      <c r="J8" s="1"/>
      <c r="K8" s="1"/>
      <c r="L8" s="1"/>
    </row>
    <row r="9" spans="1:13" s="6" customFormat="1" ht="26.25" customHeight="1" x14ac:dyDescent="0.2">
      <c r="A9" s="350" t="s">
        <v>127</v>
      </c>
      <c r="B9" s="303">
        <v>1</v>
      </c>
      <c r="C9" s="303">
        <v>0</v>
      </c>
      <c r="D9" s="303">
        <v>0</v>
      </c>
      <c r="E9" s="303">
        <v>0</v>
      </c>
      <c r="F9" s="303">
        <v>0</v>
      </c>
      <c r="G9" s="304">
        <v>6</v>
      </c>
      <c r="H9" s="1"/>
      <c r="I9" s="1"/>
      <c r="J9" s="1"/>
      <c r="K9" s="1"/>
      <c r="L9" s="1"/>
    </row>
    <row r="10" spans="1:13" s="6" customFormat="1" ht="13.5" customHeight="1" x14ac:dyDescent="0.2">
      <c r="A10" s="351" t="s">
        <v>522</v>
      </c>
      <c r="B10" s="41">
        <v>54</v>
      </c>
      <c r="C10" s="41">
        <v>32</v>
      </c>
      <c r="D10" s="41">
        <v>8</v>
      </c>
      <c r="E10" s="41">
        <v>0</v>
      </c>
      <c r="F10" s="41">
        <v>0</v>
      </c>
      <c r="G10" s="104">
        <v>0</v>
      </c>
      <c r="H10" s="1"/>
      <c r="I10" s="1"/>
      <c r="J10" s="1"/>
      <c r="K10" s="1"/>
      <c r="L10" s="1"/>
    </row>
    <row r="11" spans="1:13" s="6" customFormat="1" ht="13.5" customHeight="1" x14ac:dyDescent="0.2">
      <c r="A11" s="352" t="s">
        <v>127</v>
      </c>
      <c r="B11" s="303">
        <v>43</v>
      </c>
      <c r="C11" s="303">
        <v>23</v>
      </c>
      <c r="D11" s="303">
        <v>7</v>
      </c>
      <c r="E11" s="303">
        <v>0</v>
      </c>
      <c r="F11" s="303">
        <v>0</v>
      </c>
      <c r="G11" s="304">
        <v>0</v>
      </c>
      <c r="H11" s="1"/>
      <c r="I11" s="1"/>
      <c r="J11" s="1"/>
      <c r="K11" s="1"/>
      <c r="L11" s="1"/>
    </row>
    <row r="12" spans="1:13" s="6" customFormat="1" ht="25.5" x14ac:dyDescent="0.2">
      <c r="A12" s="106" t="s">
        <v>523</v>
      </c>
      <c r="B12" s="41">
        <v>2</v>
      </c>
      <c r="C12" s="41">
        <v>2</v>
      </c>
      <c r="D12" s="41">
        <v>0</v>
      </c>
      <c r="E12" s="41">
        <v>0</v>
      </c>
      <c r="F12" s="41">
        <v>0</v>
      </c>
      <c r="G12" s="104">
        <v>85</v>
      </c>
      <c r="H12" s="1"/>
      <c r="I12" s="1"/>
      <c r="J12" s="1"/>
      <c r="K12" s="1"/>
      <c r="L12" s="1"/>
    </row>
    <row r="13" spans="1:13" s="6" customFormat="1" x14ac:dyDescent="0.2">
      <c r="A13" s="353" t="s">
        <v>127</v>
      </c>
      <c r="B13" s="303">
        <v>0</v>
      </c>
      <c r="C13" s="303">
        <v>0</v>
      </c>
      <c r="D13" s="303">
        <v>0</v>
      </c>
      <c r="E13" s="303">
        <v>0</v>
      </c>
      <c r="F13" s="303">
        <v>0</v>
      </c>
      <c r="G13" s="304">
        <v>31</v>
      </c>
      <c r="H13" s="1"/>
      <c r="I13" s="1"/>
      <c r="J13" s="1"/>
      <c r="K13" s="1"/>
      <c r="L13" s="1"/>
    </row>
    <row r="14" spans="1:13" x14ac:dyDescent="0.2">
      <c r="A14" s="30" t="s">
        <v>4</v>
      </c>
      <c r="B14" s="405">
        <v>157</v>
      </c>
      <c r="C14" s="405">
        <v>97</v>
      </c>
      <c r="D14" s="405">
        <v>96</v>
      </c>
      <c r="E14" s="405">
        <v>36</v>
      </c>
      <c r="F14" s="405">
        <v>49</v>
      </c>
      <c r="G14" s="406">
        <v>488</v>
      </c>
    </row>
    <row r="15" spans="1:13" ht="15" customHeight="1" thickBot="1" x14ac:dyDescent="0.25">
      <c r="A15" s="151" t="s">
        <v>116</v>
      </c>
      <c r="B15" s="407">
        <v>82</v>
      </c>
      <c r="C15" s="407">
        <v>47</v>
      </c>
      <c r="D15" s="407">
        <v>27</v>
      </c>
      <c r="E15" s="407">
        <v>8</v>
      </c>
      <c r="F15" s="407">
        <v>26</v>
      </c>
      <c r="G15" s="408">
        <v>156</v>
      </c>
    </row>
    <row r="16" spans="1:13" x14ac:dyDescent="0.2">
      <c r="A16" s="1"/>
      <c r="B16" s="1"/>
      <c r="C16" s="1"/>
      <c r="D16" s="1"/>
      <c r="E16" s="1"/>
      <c r="F16" s="1"/>
    </row>
  </sheetData>
  <mergeCells count="3">
    <mergeCell ref="A1:G1"/>
    <mergeCell ref="B2:D2"/>
    <mergeCell ref="E2:G2"/>
  </mergeCells>
  <pageMargins left="0.25" right="0.25" top="0.75" bottom="0.75" header="0.3" footer="0.3"/>
  <pageSetup paperSize="9" scale="9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C12"/>
  <sheetViews>
    <sheetView workbookViewId="0">
      <selection activeCell="B22" sqref="B22"/>
    </sheetView>
  </sheetViews>
  <sheetFormatPr defaultRowHeight="12.75" x14ac:dyDescent="0.2"/>
  <cols>
    <col min="1" max="1" width="40.7109375" style="2" customWidth="1"/>
    <col min="2" max="2" width="17.7109375" style="42" customWidth="1"/>
    <col min="3" max="3" width="15.7109375" style="1" customWidth="1"/>
    <col min="4" max="16384" width="9.140625" style="1"/>
  </cols>
  <sheetData>
    <row r="1" spans="1:3" ht="55.5" customHeight="1" x14ac:dyDescent="0.2">
      <c r="A1" s="663" t="s">
        <v>529</v>
      </c>
      <c r="B1" s="690"/>
      <c r="C1" s="691"/>
    </row>
    <row r="2" spans="1:3" s="5" customFormat="1" ht="38.25" customHeight="1" x14ac:dyDescent="0.2">
      <c r="A2" s="16" t="s">
        <v>508</v>
      </c>
      <c r="B2" s="103" t="s">
        <v>530</v>
      </c>
      <c r="C2" s="105" t="s">
        <v>461</v>
      </c>
    </row>
    <row r="3" spans="1:3" s="6" customFormat="1" ht="15.75" customHeight="1" x14ac:dyDescent="0.2">
      <c r="A3" s="106" t="s">
        <v>520</v>
      </c>
      <c r="B3" s="335">
        <v>13</v>
      </c>
      <c r="C3" s="334">
        <v>1785</v>
      </c>
    </row>
    <row r="4" spans="1:3" s="6" customFormat="1" x14ac:dyDescent="0.2">
      <c r="A4" s="106" t="s">
        <v>527</v>
      </c>
      <c r="B4" s="335">
        <v>3</v>
      </c>
      <c r="C4" s="334">
        <v>125</v>
      </c>
    </row>
    <row r="5" spans="1:3" x14ac:dyDescent="0.2">
      <c r="A5" s="349" t="s">
        <v>521</v>
      </c>
      <c r="B5" s="335">
        <v>6</v>
      </c>
      <c r="C5" s="334">
        <v>108</v>
      </c>
    </row>
    <row r="6" spans="1:3" x14ac:dyDescent="0.2">
      <c r="A6" s="351" t="s">
        <v>522</v>
      </c>
      <c r="B6" s="335">
        <v>9</v>
      </c>
      <c r="C6" s="334">
        <v>616</v>
      </c>
    </row>
    <row r="7" spans="1:3" ht="25.5" customHeight="1" thickBot="1" x14ac:dyDescent="0.25">
      <c r="A7" s="27" t="s">
        <v>4</v>
      </c>
      <c r="B7" s="354">
        <f>SUM(B3:B6)</f>
        <v>31</v>
      </c>
      <c r="C7" s="355">
        <f>SUM(C3:C6)</f>
        <v>2634</v>
      </c>
    </row>
    <row r="8" spans="1:3" ht="30" customHeight="1" x14ac:dyDescent="0.2">
      <c r="A8" s="549" t="s">
        <v>509</v>
      </c>
      <c r="B8" s="549"/>
      <c r="C8" s="549"/>
    </row>
    <row r="9" spans="1:3" ht="40.5" customHeight="1" x14ac:dyDescent="0.2">
      <c r="A9" s="549" t="s">
        <v>509</v>
      </c>
      <c r="B9" s="549"/>
      <c r="C9" s="549"/>
    </row>
    <row r="10" spans="1:3" ht="12.75" customHeight="1" x14ac:dyDescent="0.2">
      <c r="A10" s="599" t="s">
        <v>509</v>
      </c>
      <c r="B10" s="599"/>
      <c r="C10" s="599"/>
    </row>
    <row r="11" spans="1:3" x14ac:dyDescent="0.2">
      <c r="A11" s="599"/>
      <c r="B11" s="599"/>
      <c r="C11" s="599"/>
    </row>
    <row r="12" spans="1:3" x14ac:dyDescent="0.2">
      <c r="A12" s="126"/>
      <c r="B12" s="126"/>
      <c r="C12" s="126"/>
    </row>
  </sheetData>
  <mergeCells count="4">
    <mergeCell ref="A1:C1"/>
    <mergeCell ref="A8:C8"/>
    <mergeCell ref="A9:C9"/>
    <mergeCell ref="A10:C11"/>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pageSetUpPr fitToPage="1"/>
  </sheetPr>
  <dimension ref="A1:K19"/>
  <sheetViews>
    <sheetView workbookViewId="0">
      <selection activeCell="A14" sqref="A14:E14"/>
    </sheetView>
  </sheetViews>
  <sheetFormatPr defaultRowHeight="12.75" x14ac:dyDescent="0.2"/>
  <cols>
    <col min="1" max="1" width="55.42578125" style="2" customWidth="1"/>
    <col min="2" max="2" width="17.140625" style="42" customWidth="1"/>
    <col min="3" max="4" width="18.42578125" style="1" customWidth="1"/>
    <col min="5" max="5" width="15.85546875" style="1" customWidth="1"/>
    <col min="6" max="9" width="9.140625" style="1"/>
    <col min="10" max="10" width="13.140625" style="1" customWidth="1"/>
    <col min="11" max="11" width="15.7109375" style="1" customWidth="1"/>
    <col min="12" max="16384" width="9.140625" style="1"/>
  </cols>
  <sheetData>
    <row r="1" spans="1:11" ht="25.5" customHeight="1" x14ac:dyDescent="0.2">
      <c r="A1" s="554" t="s">
        <v>498</v>
      </c>
      <c r="B1" s="700"/>
      <c r="C1" s="700"/>
      <c r="D1" s="700"/>
      <c r="E1" s="701"/>
      <c r="G1" s="692" t="s">
        <v>397</v>
      </c>
      <c r="H1" s="693"/>
      <c r="I1" s="693"/>
      <c r="J1" s="693"/>
      <c r="K1" s="693"/>
    </row>
    <row r="2" spans="1:11" ht="16.5" customHeight="1" x14ac:dyDescent="0.2">
      <c r="A2" s="16" t="s">
        <v>508</v>
      </c>
      <c r="B2" s="702"/>
      <c r="C2" s="703"/>
      <c r="D2" s="703"/>
      <c r="E2" s="704"/>
      <c r="G2" s="694" t="s">
        <v>401</v>
      </c>
      <c r="H2" s="694"/>
      <c r="I2" s="694"/>
      <c r="J2" s="248" t="s">
        <v>398</v>
      </c>
      <c r="K2" s="223" t="s">
        <v>399</v>
      </c>
    </row>
    <row r="3" spans="1:11" ht="18" customHeight="1" x14ac:dyDescent="0.2">
      <c r="A3" s="230"/>
      <c r="B3" s="231" t="s">
        <v>105</v>
      </c>
      <c r="C3" s="231" t="s">
        <v>106</v>
      </c>
      <c r="D3" s="243" t="s">
        <v>393</v>
      </c>
      <c r="E3" s="63" t="s">
        <v>394</v>
      </c>
      <c r="G3" s="694"/>
      <c r="H3" s="694"/>
      <c r="I3" s="694"/>
      <c r="J3" s="248">
        <f>SUM(D9:D11)</f>
        <v>438</v>
      </c>
      <c r="K3" s="249">
        <f>SUM(E9:E11)</f>
        <v>29963093</v>
      </c>
    </row>
    <row r="4" spans="1:11" ht="16.5" customHeight="1" x14ac:dyDescent="0.2">
      <c r="A4" s="19" t="s">
        <v>515</v>
      </c>
      <c r="B4" s="89"/>
      <c r="C4" s="89"/>
      <c r="D4" s="244">
        <v>6</v>
      </c>
      <c r="E4" s="247"/>
      <c r="G4" s="694"/>
      <c r="H4" s="694"/>
      <c r="I4" s="694"/>
      <c r="J4" s="695" t="s">
        <v>400</v>
      </c>
      <c r="K4" s="695"/>
    </row>
    <row r="5" spans="1:11" ht="15.75" customHeight="1" x14ac:dyDescent="0.2">
      <c r="A5" s="19" t="s">
        <v>128</v>
      </c>
      <c r="B5" s="7">
        <v>8</v>
      </c>
      <c r="C5" s="7">
        <v>4</v>
      </c>
      <c r="D5" s="14">
        <f>SUM(B5:C5)</f>
        <v>12</v>
      </c>
      <c r="E5" s="247"/>
      <c r="G5" s="694"/>
      <c r="H5" s="694"/>
      <c r="I5" s="694"/>
      <c r="J5" s="696">
        <f>K3/J3</f>
        <v>68408.888127853876</v>
      </c>
      <c r="K5" s="696"/>
    </row>
    <row r="6" spans="1:11" ht="16.5" customHeight="1" x14ac:dyDescent="0.2">
      <c r="A6" s="19" t="s">
        <v>512</v>
      </c>
      <c r="B6" s="7">
        <v>10</v>
      </c>
      <c r="C6" s="8">
        <v>1</v>
      </c>
      <c r="D6" s="245">
        <f>SUM(B6:C6)</f>
        <v>11</v>
      </c>
      <c r="E6" s="247"/>
    </row>
    <row r="7" spans="1:11" ht="17.25" customHeight="1" x14ac:dyDescent="0.2">
      <c r="A7" s="19" t="s">
        <v>129</v>
      </c>
      <c r="B7" s="7">
        <v>12</v>
      </c>
      <c r="C7" s="7"/>
      <c r="D7" s="244">
        <f>SUM(B7:C7)</f>
        <v>12</v>
      </c>
      <c r="E7" s="247"/>
    </row>
    <row r="8" spans="1:11" ht="17.25" customHeight="1" x14ac:dyDescent="0.2">
      <c r="A8" s="238" t="s">
        <v>396</v>
      </c>
      <c r="B8" s="163">
        <v>19</v>
      </c>
      <c r="C8" s="163"/>
      <c r="D8" s="246">
        <f>SUM(B8:C8)</f>
        <v>19</v>
      </c>
      <c r="E8" s="247"/>
    </row>
    <row r="9" spans="1:11" ht="17.25" customHeight="1" x14ac:dyDescent="0.2">
      <c r="A9" s="23" t="s">
        <v>395</v>
      </c>
      <c r="B9" s="163">
        <v>3</v>
      </c>
      <c r="C9" s="163"/>
      <c r="D9" s="246">
        <f>SUM(B9:C9)</f>
        <v>3</v>
      </c>
      <c r="E9" s="301">
        <v>129900</v>
      </c>
    </row>
    <row r="10" spans="1:11" ht="17.25" customHeight="1" x14ac:dyDescent="0.2">
      <c r="A10" s="23" t="s">
        <v>513</v>
      </c>
      <c r="B10" s="89"/>
      <c r="C10" s="89"/>
      <c r="D10" s="246">
        <v>405</v>
      </c>
      <c r="E10" s="301">
        <v>29034423</v>
      </c>
    </row>
    <row r="11" spans="1:11" ht="17.25" customHeight="1" thickBot="1" x14ac:dyDescent="0.25">
      <c r="A11" s="242" t="s">
        <v>514</v>
      </c>
      <c r="B11" s="164"/>
      <c r="C11" s="164"/>
      <c r="D11" s="125">
        <v>30</v>
      </c>
      <c r="E11" s="302">
        <v>798770</v>
      </c>
    </row>
    <row r="12" spans="1:11" ht="17.25" customHeight="1" x14ac:dyDescent="0.2">
      <c r="A12" s="101"/>
      <c r="B12" s="101"/>
      <c r="C12" s="101"/>
      <c r="D12" s="101"/>
      <c r="E12" s="101"/>
    </row>
    <row r="13" spans="1:11" ht="15.75" customHeight="1" x14ac:dyDescent="0.2">
      <c r="A13" s="699" t="s">
        <v>509</v>
      </c>
      <c r="B13" s="699"/>
      <c r="C13" s="699"/>
      <c r="D13" s="699"/>
      <c r="E13" s="699"/>
      <c r="F13" s="74"/>
    </row>
    <row r="14" spans="1:11" ht="15" customHeight="1" x14ac:dyDescent="0.2">
      <c r="A14" s="599" t="s">
        <v>509</v>
      </c>
      <c r="B14" s="599"/>
      <c r="C14" s="599"/>
      <c r="D14" s="599"/>
      <c r="E14" s="599"/>
      <c r="F14" s="74"/>
    </row>
    <row r="15" spans="1:11" ht="30" customHeight="1" x14ac:dyDescent="0.2">
      <c r="A15" s="665" t="s">
        <v>509</v>
      </c>
      <c r="B15" s="665"/>
      <c r="C15" s="665"/>
      <c r="D15" s="665"/>
      <c r="E15" s="665"/>
    </row>
    <row r="16" spans="1:11" ht="75" customHeight="1" x14ac:dyDescent="0.2">
      <c r="A16" s="705" t="s">
        <v>509</v>
      </c>
      <c r="B16" s="706"/>
      <c r="C16" s="706"/>
      <c r="D16" s="706"/>
      <c r="E16" s="706"/>
      <c r="F16" s="232"/>
      <c r="G16" s="232"/>
    </row>
    <row r="17" spans="1:7" ht="75" customHeight="1" x14ac:dyDescent="0.2">
      <c r="A17" s="697" t="s">
        <v>509</v>
      </c>
      <c r="B17" s="698"/>
      <c r="C17" s="698"/>
      <c r="D17" s="698"/>
      <c r="E17" s="698"/>
      <c r="F17" s="233"/>
      <c r="G17" s="233"/>
    </row>
    <row r="18" spans="1:7" ht="75" customHeight="1" x14ac:dyDescent="0.2">
      <c r="A18" s="697" t="s">
        <v>509</v>
      </c>
      <c r="B18" s="698"/>
      <c r="C18" s="698"/>
      <c r="D18" s="698"/>
      <c r="E18" s="698"/>
      <c r="F18" s="233"/>
      <c r="G18" s="233"/>
    </row>
    <row r="19" spans="1:7" ht="60" customHeight="1" x14ac:dyDescent="0.2">
      <c r="A19" s="697" t="s">
        <v>509</v>
      </c>
      <c r="B19" s="698"/>
      <c r="C19" s="698"/>
      <c r="D19" s="698"/>
      <c r="E19" s="698"/>
      <c r="F19" s="233"/>
      <c r="G19" s="233"/>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B13"/>
  <sheetViews>
    <sheetView workbookViewId="0">
      <selection activeCell="A10" sqref="A10"/>
    </sheetView>
  </sheetViews>
  <sheetFormatPr defaultRowHeight="12.75" x14ac:dyDescent="0.2"/>
  <cols>
    <col min="1" max="1" width="22.7109375" style="2" customWidth="1"/>
    <col min="2" max="2" width="15.7109375" style="3" customWidth="1"/>
    <col min="3" max="3" width="6.140625" style="1" customWidth="1"/>
    <col min="4" max="16384" width="9.140625" style="1"/>
  </cols>
  <sheetData>
    <row r="1" spans="1:2" ht="25.5" customHeight="1" x14ac:dyDescent="0.2">
      <c r="A1" s="707" t="s">
        <v>405</v>
      </c>
      <c r="B1" s="543"/>
    </row>
    <row r="2" spans="1:2" s="5" customFormat="1" ht="38.25" customHeight="1" x14ac:dyDescent="0.2">
      <c r="A2" s="16" t="s">
        <v>508</v>
      </c>
      <c r="B2" s="105" t="s">
        <v>54</v>
      </c>
    </row>
    <row r="3" spans="1:2" ht="25.5" x14ac:dyDescent="0.2">
      <c r="A3" s="19" t="s">
        <v>57</v>
      </c>
      <c r="B3" s="45" t="s">
        <v>525</v>
      </c>
    </row>
    <row r="4" spans="1:2" ht="25.5" customHeight="1" x14ac:dyDescent="0.2">
      <c r="A4" s="19" t="s">
        <v>58</v>
      </c>
      <c r="B4" s="46">
        <v>0</v>
      </c>
    </row>
    <row r="5" spans="1:2" ht="38.25" x14ac:dyDescent="0.2">
      <c r="A5" s="195" t="s">
        <v>476</v>
      </c>
      <c r="B5" s="46">
        <v>1014</v>
      </c>
    </row>
    <row r="6" spans="1:2" ht="38.25" x14ac:dyDescent="0.2">
      <c r="A6" s="195" t="s">
        <v>477</v>
      </c>
      <c r="B6" s="46">
        <v>1014</v>
      </c>
    </row>
    <row r="7" spans="1:2" s="4" customFormat="1" x14ac:dyDescent="0.2">
      <c r="A7" s="82" t="s">
        <v>478</v>
      </c>
      <c r="B7" s="46">
        <v>215542</v>
      </c>
    </row>
    <row r="8" spans="1:2" ht="38.25" x14ac:dyDescent="0.2">
      <c r="A8" s="19" t="s">
        <v>479</v>
      </c>
      <c r="B8" s="46">
        <v>159386</v>
      </c>
    </row>
    <row r="9" spans="1:2" s="2" customFormat="1" ht="38.25" x14ac:dyDescent="0.2">
      <c r="A9" s="19" t="s">
        <v>526</v>
      </c>
      <c r="B9" s="47">
        <v>65195</v>
      </c>
    </row>
    <row r="10" spans="1:2" ht="39" thickBot="1" x14ac:dyDescent="0.25">
      <c r="A10" s="242" t="s">
        <v>480</v>
      </c>
      <c r="B10" s="49">
        <v>22164</v>
      </c>
    </row>
    <row r="12" spans="1:2" ht="15.75" x14ac:dyDescent="0.2">
      <c r="A12" s="59"/>
    </row>
    <row r="13" spans="1:2" ht="15.75" x14ac:dyDescent="0.2">
      <c r="A13" s="59"/>
    </row>
  </sheetData>
  <mergeCells count="1">
    <mergeCell ref="A1:B1"/>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B16"/>
  <sheetViews>
    <sheetView workbookViewId="0">
      <selection activeCell="E14" sqref="E14"/>
    </sheetView>
  </sheetViews>
  <sheetFormatPr defaultRowHeight="12.75" x14ac:dyDescent="0.2"/>
  <cols>
    <col min="1" max="1" width="38.5703125" style="2" customWidth="1"/>
    <col min="2" max="2" width="14.5703125" style="1" customWidth="1"/>
    <col min="3" max="16384" width="9.140625" style="1"/>
  </cols>
  <sheetData>
    <row r="1" spans="1:2" ht="25.5" customHeight="1" x14ac:dyDescent="0.2">
      <c r="A1" s="663" t="s">
        <v>404</v>
      </c>
      <c r="B1" s="652"/>
    </row>
    <row r="2" spans="1:2" s="5" customFormat="1" ht="38.25" customHeight="1" x14ac:dyDescent="0.2">
      <c r="A2" s="16" t="s">
        <v>508</v>
      </c>
      <c r="B2" s="32" t="s">
        <v>54</v>
      </c>
    </row>
    <row r="3" spans="1:2" s="6" customFormat="1" ht="12.75" customHeight="1" x14ac:dyDescent="0.2">
      <c r="A3" s="33" t="s">
        <v>59</v>
      </c>
      <c r="B3" s="36">
        <v>5857</v>
      </c>
    </row>
    <row r="4" spans="1:2" s="6" customFormat="1" ht="12.75" customHeight="1" x14ac:dyDescent="0.2">
      <c r="A4" s="33" t="s">
        <v>441</v>
      </c>
      <c r="B4" s="36">
        <v>5309</v>
      </c>
    </row>
    <row r="5" spans="1:2" s="6" customFormat="1" ht="12.75" customHeight="1" x14ac:dyDescent="0.2">
      <c r="A5" s="33" t="s">
        <v>440</v>
      </c>
      <c r="B5" s="36">
        <v>548</v>
      </c>
    </row>
    <row r="6" spans="1:2" s="6" customFormat="1" ht="12.75" customHeight="1" x14ac:dyDescent="0.2">
      <c r="A6" s="33" t="s">
        <v>60</v>
      </c>
      <c r="B6" s="36">
        <v>141854</v>
      </c>
    </row>
    <row r="7" spans="1:2" s="6" customFormat="1" ht="12.75" customHeight="1" x14ac:dyDescent="0.2">
      <c r="A7" s="33" t="s">
        <v>490</v>
      </c>
      <c r="B7" s="36">
        <v>137954</v>
      </c>
    </row>
    <row r="8" spans="1:2" s="6" customFormat="1" ht="12.75" customHeight="1" x14ac:dyDescent="0.2">
      <c r="A8" s="33" t="s">
        <v>491</v>
      </c>
      <c r="B8" s="36">
        <v>3900</v>
      </c>
    </row>
    <row r="9" spans="1:2" s="6" customFormat="1" ht="38.25" x14ac:dyDescent="0.2">
      <c r="A9" s="75" t="s">
        <v>91</v>
      </c>
      <c r="B9" s="76">
        <v>181</v>
      </c>
    </row>
    <row r="10" spans="1:2" s="6" customFormat="1" ht="25.5" x14ac:dyDescent="0.2">
      <c r="A10" s="75" t="s">
        <v>510</v>
      </c>
      <c r="B10" s="76">
        <v>6</v>
      </c>
    </row>
    <row r="11" spans="1:2" s="6" customFormat="1" ht="13.5" thickBot="1" x14ac:dyDescent="0.25">
      <c r="A11" s="147" t="s">
        <v>511</v>
      </c>
      <c r="B11" s="143">
        <v>2</v>
      </c>
    </row>
    <row r="13" spans="1:2" ht="56.25" customHeight="1" x14ac:dyDescent="0.2">
      <c r="A13" s="549" t="s">
        <v>509</v>
      </c>
      <c r="B13" s="549"/>
    </row>
    <row r="14" spans="1:2" ht="57" customHeight="1" x14ac:dyDescent="0.2">
      <c r="A14" s="549" t="s">
        <v>509</v>
      </c>
      <c r="B14" s="549"/>
    </row>
    <row r="16" spans="1:2" ht="66" customHeight="1" x14ac:dyDescent="0.2">
      <c r="A16" s="678" t="s">
        <v>509</v>
      </c>
      <c r="B16" s="678"/>
    </row>
  </sheetData>
  <mergeCells count="4">
    <mergeCell ref="A1:B1"/>
    <mergeCell ref="A13:B13"/>
    <mergeCell ref="A14:B14"/>
    <mergeCell ref="A16:B16"/>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zoomScaleNormal="100" workbookViewId="0">
      <selection activeCell="I5" sqref="I5"/>
    </sheetView>
  </sheetViews>
  <sheetFormatPr defaultRowHeight="15" x14ac:dyDescent="0.25"/>
  <cols>
    <col min="1" max="1" width="27.7109375" customWidth="1"/>
    <col min="2" max="2" width="14.42578125" customWidth="1"/>
    <col min="3" max="3" width="11.85546875" customWidth="1"/>
    <col min="4" max="4" width="14.5703125" customWidth="1"/>
    <col min="5" max="5" width="15.7109375" customWidth="1"/>
    <col min="8" max="8" width="10.7109375" customWidth="1"/>
    <col min="9" max="9" width="17.140625" customWidth="1"/>
    <col min="10" max="10" width="10.28515625" customWidth="1"/>
    <col min="11" max="11" width="18.7109375" customWidth="1"/>
    <col min="12" max="12" width="17.5703125" customWidth="1"/>
  </cols>
  <sheetData>
    <row r="1" spans="1:8" ht="35.25" customHeight="1" x14ac:dyDescent="0.25">
      <c r="A1" s="707" t="s">
        <v>617</v>
      </c>
      <c r="B1" s="555"/>
      <c r="C1" s="555"/>
      <c r="D1" s="555"/>
      <c r="E1" s="543"/>
      <c r="F1" s="65"/>
      <c r="G1" s="65"/>
      <c r="H1" s="65"/>
    </row>
    <row r="2" spans="1:8" ht="41.25" customHeight="1" thickBot="1" x14ac:dyDescent="0.3">
      <c r="A2" s="709" t="s">
        <v>533</v>
      </c>
      <c r="B2" s="612" t="s">
        <v>720</v>
      </c>
      <c r="C2" s="708"/>
      <c r="D2" s="710" t="s">
        <v>84</v>
      </c>
      <c r="E2" s="711"/>
    </row>
    <row r="3" spans="1:8" ht="35.25" customHeight="1" thickBot="1" x14ac:dyDescent="0.3">
      <c r="A3" s="709"/>
      <c r="B3" s="411" t="s">
        <v>107</v>
      </c>
      <c r="C3" s="412" t="s">
        <v>108</v>
      </c>
      <c r="D3" s="413" t="s">
        <v>85</v>
      </c>
      <c r="E3" s="414" t="s">
        <v>618</v>
      </c>
    </row>
    <row r="4" spans="1:8" s="6" customFormat="1" ht="25.5" x14ac:dyDescent="0.2">
      <c r="A4" s="417" t="s">
        <v>619</v>
      </c>
      <c r="B4" s="712">
        <v>0</v>
      </c>
      <c r="C4" s="715">
        <v>5800</v>
      </c>
      <c r="D4" s="418" t="s">
        <v>620</v>
      </c>
      <c r="E4" s="425" t="s">
        <v>621</v>
      </c>
    </row>
    <row r="5" spans="1:8" s="6" customFormat="1" ht="51" customHeight="1" x14ac:dyDescent="0.2">
      <c r="A5" s="61" t="s">
        <v>622</v>
      </c>
      <c r="B5" s="713"/>
      <c r="C5" s="716"/>
      <c r="D5" s="426" t="s">
        <v>623</v>
      </c>
      <c r="E5" s="427" t="s">
        <v>721</v>
      </c>
    </row>
    <row r="6" spans="1:8" s="6" customFormat="1" ht="63.75" customHeight="1" x14ac:dyDescent="0.2">
      <c r="A6" s="61" t="s">
        <v>624</v>
      </c>
      <c r="B6" s="713"/>
      <c r="C6" s="716"/>
      <c r="D6" s="428">
        <v>113</v>
      </c>
      <c r="E6" s="427" t="s">
        <v>722</v>
      </c>
    </row>
    <row r="7" spans="1:8" s="6" customFormat="1" ht="64.5" customHeight="1" thickBot="1" x14ac:dyDescent="0.25">
      <c r="A7" s="422" t="s">
        <v>625</v>
      </c>
      <c r="B7" s="714"/>
      <c r="C7" s="717"/>
      <c r="D7" s="429">
        <v>48</v>
      </c>
      <c r="E7" s="430" t="s">
        <v>723</v>
      </c>
    </row>
    <row r="8" spans="1:8" s="6" customFormat="1" ht="25.5" x14ac:dyDescent="0.2">
      <c r="A8" s="417" t="s">
        <v>626</v>
      </c>
      <c r="B8" s="712">
        <v>0</v>
      </c>
      <c r="C8" s="715">
        <v>1000</v>
      </c>
      <c r="D8" s="418" t="s">
        <v>620</v>
      </c>
      <c r="E8" s="425" t="s">
        <v>621</v>
      </c>
    </row>
    <row r="9" spans="1:8" s="6" customFormat="1" ht="38.25" customHeight="1" x14ac:dyDescent="0.2">
      <c r="A9" s="61" t="s">
        <v>627</v>
      </c>
      <c r="B9" s="713"/>
      <c r="C9" s="718"/>
      <c r="D9" s="60" t="s">
        <v>628</v>
      </c>
      <c r="E9" s="427" t="s">
        <v>628</v>
      </c>
    </row>
    <row r="10" spans="1:8" s="6" customFormat="1" ht="38.25" customHeight="1" x14ac:dyDescent="0.2">
      <c r="A10" s="61" t="s">
        <v>629</v>
      </c>
      <c r="B10" s="713"/>
      <c r="C10" s="718"/>
      <c r="D10" s="60" t="s">
        <v>628</v>
      </c>
      <c r="E10" s="427" t="s">
        <v>628</v>
      </c>
    </row>
    <row r="11" spans="1:8" s="6" customFormat="1" ht="38.25" customHeight="1" x14ac:dyDescent="0.2">
      <c r="A11" s="61" t="s">
        <v>630</v>
      </c>
      <c r="B11" s="713"/>
      <c r="C11" s="718"/>
      <c r="D11" s="60" t="s">
        <v>628</v>
      </c>
      <c r="E11" s="427" t="s">
        <v>628</v>
      </c>
    </row>
    <row r="12" spans="1:8" s="6" customFormat="1" ht="39" customHeight="1" thickBot="1" x14ac:dyDescent="0.25">
      <c r="A12" s="422" t="s">
        <v>631</v>
      </c>
      <c r="B12" s="714"/>
      <c r="C12" s="719"/>
      <c r="D12" s="432" t="s">
        <v>628</v>
      </c>
      <c r="E12" s="430" t="s">
        <v>628</v>
      </c>
    </row>
    <row r="13" spans="1:8" s="6" customFormat="1" ht="12.75" customHeight="1" x14ac:dyDescent="0.2">
      <c r="A13" s="417" t="s">
        <v>632</v>
      </c>
      <c r="B13" s="712">
        <v>0</v>
      </c>
      <c r="C13" s="715">
        <v>5300</v>
      </c>
      <c r="D13" s="418" t="s">
        <v>620</v>
      </c>
      <c r="E13" s="433" t="s">
        <v>621</v>
      </c>
    </row>
    <row r="14" spans="1:8" s="6" customFormat="1" ht="102" customHeight="1" x14ac:dyDescent="0.2">
      <c r="A14" s="61" t="s">
        <v>633</v>
      </c>
      <c r="B14" s="713"/>
      <c r="C14" s="716"/>
      <c r="D14" s="60" t="s">
        <v>634</v>
      </c>
      <c r="E14" s="434" t="s">
        <v>635</v>
      </c>
    </row>
    <row r="15" spans="1:8" s="6" customFormat="1" ht="27" customHeight="1" thickBot="1" x14ac:dyDescent="0.25">
      <c r="A15" s="422" t="s">
        <v>636</v>
      </c>
      <c r="B15" s="714"/>
      <c r="C15" s="716"/>
      <c r="D15" s="432" t="s">
        <v>637</v>
      </c>
      <c r="E15" s="434" t="s">
        <v>638</v>
      </c>
    </row>
    <row r="16" spans="1:8" s="6" customFormat="1" ht="12.75" customHeight="1" x14ac:dyDescent="0.2">
      <c r="A16" s="417" t="s">
        <v>639</v>
      </c>
      <c r="B16" s="712">
        <v>326</v>
      </c>
      <c r="C16" s="715">
        <v>2406</v>
      </c>
      <c r="D16" s="418" t="s">
        <v>620</v>
      </c>
      <c r="E16" s="435" t="s">
        <v>621</v>
      </c>
    </row>
    <row r="17" spans="1:6" s="6" customFormat="1" ht="12.75" customHeight="1" x14ac:dyDescent="0.2">
      <c r="A17" s="61" t="s">
        <v>640</v>
      </c>
      <c r="B17" s="713"/>
      <c r="C17" s="716"/>
      <c r="D17" s="60">
        <v>19</v>
      </c>
      <c r="E17" s="434">
        <v>22</v>
      </c>
    </row>
    <row r="18" spans="1:6" s="6" customFormat="1" ht="25.5" customHeight="1" x14ac:dyDescent="0.2">
      <c r="A18" s="61" t="s">
        <v>641</v>
      </c>
      <c r="B18" s="713"/>
      <c r="C18" s="716"/>
      <c r="D18" s="60">
        <v>7</v>
      </c>
      <c r="E18" s="434">
        <v>9</v>
      </c>
    </row>
    <row r="19" spans="1:6" s="6" customFormat="1" ht="25.5" customHeight="1" x14ac:dyDescent="0.2">
      <c r="A19" s="61" t="s">
        <v>642</v>
      </c>
      <c r="B19" s="713"/>
      <c r="C19" s="716"/>
      <c r="D19" s="60">
        <v>5</v>
      </c>
      <c r="E19" s="434">
        <v>7</v>
      </c>
    </row>
    <row r="20" spans="1:6" s="6" customFormat="1" ht="26.25" customHeight="1" thickBot="1" x14ac:dyDescent="0.25">
      <c r="A20" s="422" t="s">
        <v>643</v>
      </c>
      <c r="B20" s="714"/>
      <c r="C20" s="717"/>
      <c r="D20" s="432">
        <v>6</v>
      </c>
      <c r="E20" s="434">
        <v>14</v>
      </c>
    </row>
    <row r="21" spans="1:6" s="6" customFormat="1" ht="25.5" x14ac:dyDescent="0.2">
      <c r="A21" s="417" t="s">
        <v>644</v>
      </c>
      <c r="B21" s="712">
        <v>0</v>
      </c>
      <c r="C21" s="715">
        <v>1000</v>
      </c>
      <c r="D21" s="418" t="s">
        <v>620</v>
      </c>
      <c r="E21" s="435" t="s">
        <v>621</v>
      </c>
    </row>
    <row r="22" spans="1:6" s="6" customFormat="1" ht="64.5" customHeight="1" thickBot="1" x14ac:dyDescent="0.25">
      <c r="A22" s="422" t="s">
        <v>645</v>
      </c>
      <c r="B22" s="714"/>
      <c r="C22" s="717"/>
      <c r="D22" s="432" t="s">
        <v>646</v>
      </c>
      <c r="E22" s="422" t="s">
        <v>647</v>
      </c>
    </row>
    <row r="23" spans="1:6" s="6" customFormat="1" ht="24.75" customHeight="1" x14ac:dyDescent="0.2">
      <c r="A23" s="417" t="s">
        <v>648</v>
      </c>
      <c r="B23" s="712">
        <v>2515</v>
      </c>
      <c r="C23" s="715">
        <v>3075</v>
      </c>
      <c r="D23" s="418" t="s">
        <v>620</v>
      </c>
      <c r="E23" s="433" t="s">
        <v>621</v>
      </c>
    </row>
    <row r="24" spans="1:6" s="416" customFormat="1" ht="38.25" customHeight="1" x14ac:dyDescent="0.2">
      <c r="A24" s="61" t="s">
        <v>649</v>
      </c>
      <c r="B24" s="713"/>
      <c r="C24" s="716"/>
      <c r="D24" s="60" t="s">
        <v>650</v>
      </c>
      <c r="E24" s="436" t="s">
        <v>650</v>
      </c>
      <c r="F24" s="415"/>
    </row>
    <row r="25" spans="1:6" s="416" customFormat="1" ht="89.25" customHeight="1" x14ac:dyDescent="0.2">
      <c r="A25" s="61" t="s">
        <v>651</v>
      </c>
      <c r="B25" s="713"/>
      <c r="C25" s="716"/>
      <c r="D25" s="60" t="s">
        <v>637</v>
      </c>
      <c r="E25" s="436" t="s">
        <v>652</v>
      </c>
      <c r="F25" s="415"/>
    </row>
    <row r="26" spans="1:6" s="416" customFormat="1" ht="48.75" customHeight="1" x14ac:dyDescent="0.2">
      <c r="A26" s="61" t="s">
        <v>653</v>
      </c>
      <c r="B26" s="713"/>
      <c r="C26" s="716"/>
      <c r="D26" s="60" t="s">
        <v>637</v>
      </c>
      <c r="E26" s="436" t="s">
        <v>654</v>
      </c>
    </row>
    <row r="27" spans="1:6" s="416" customFormat="1" ht="140.25" customHeight="1" x14ac:dyDescent="0.2">
      <c r="A27" s="61" t="s">
        <v>655</v>
      </c>
      <c r="B27" s="713"/>
      <c r="C27" s="716"/>
      <c r="D27" s="60" t="s">
        <v>656</v>
      </c>
      <c r="E27" s="436" t="s">
        <v>657</v>
      </c>
    </row>
    <row r="28" spans="1:6" s="416" customFormat="1" ht="114.75" customHeight="1" x14ac:dyDescent="0.2">
      <c r="A28" s="61" t="s">
        <v>658</v>
      </c>
      <c r="B28" s="713"/>
      <c r="C28" s="716"/>
      <c r="D28" s="60" t="s">
        <v>659</v>
      </c>
      <c r="E28" s="436" t="s">
        <v>660</v>
      </c>
    </row>
    <row r="29" spans="1:6" s="416" customFormat="1" ht="127.5" customHeight="1" x14ac:dyDescent="0.2">
      <c r="A29" s="61" t="s">
        <v>661</v>
      </c>
      <c r="B29" s="713"/>
      <c r="C29" s="716"/>
      <c r="D29" s="60" t="s">
        <v>662</v>
      </c>
      <c r="E29" s="436" t="s">
        <v>663</v>
      </c>
    </row>
    <row r="30" spans="1:6" s="416" customFormat="1" ht="38.25" customHeight="1" x14ac:dyDescent="0.2">
      <c r="A30" s="61" t="s">
        <v>664</v>
      </c>
      <c r="B30" s="713"/>
      <c r="C30" s="716"/>
      <c r="D30" s="60" t="s">
        <v>650</v>
      </c>
      <c r="E30" s="436" t="s">
        <v>650</v>
      </c>
    </row>
    <row r="31" spans="1:6" s="416" customFormat="1" ht="114.75" customHeight="1" x14ac:dyDescent="0.2">
      <c r="A31" s="61" t="s">
        <v>665</v>
      </c>
      <c r="B31" s="713"/>
      <c r="C31" s="716"/>
      <c r="D31" s="60" t="s">
        <v>637</v>
      </c>
      <c r="E31" s="436" t="s">
        <v>666</v>
      </c>
    </row>
    <row r="32" spans="1:6" s="416" customFormat="1" ht="114.75" customHeight="1" x14ac:dyDescent="0.2">
      <c r="A32" s="61" t="s">
        <v>667</v>
      </c>
      <c r="B32" s="713"/>
      <c r="C32" s="716"/>
      <c r="D32" s="60" t="s">
        <v>637</v>
      </c>
      <c r="E32" s="436" t="s">
        <v>668</v>
      </c>
    </row>
    <row r="33" spans="1:5" s="416" customFormat="1" ht="114.75" customHeight="1" x14ac:dyDescent="0.2">
      <c r="A33" s="61" t="s">
        <v>669</v>
      </c>
      <c r="B33" s="713"/>
      <c r="C33" s="716"/>
      <c r="D33" s="60" t="s">
        <v>670</v>
      </c>
      <c r="E33" s="436" t="s">
        <v>671</v>
      </c>
    </row>
    <row r="34" spans="1:5" s="416" customFormat="1" ht="38.25" customHeight="1" x14ac:dyDescent="0.2">
      <c r="A34" s="61" t="s">
        <v>672</v>
      </c>
      <c r="B34" s="713"/>
      <c r="C34" s="716"/>
      <c r="D34" s="60" t="s">
        <v>650</v>
      </c>
      <c r="E34" s="436" t="s">
        <v>650</v>
      </c>
    </row>
    <row r="35" spans="1:5" s="416" customFormat="1" ht="89.25" customHeight="1" x14ac:dyDescent="0.2">
      <c r="A35" s="61" t="s">
        <v>673</v>
      </c>
      <c r="B35" s="713"/>
      <c r="C35" s="716"/>
      <c r="D35" s="60" t="s">
        <v>674</v>
      </c>
      <c r="E35" s="436" t="s">
        <v>671</v>
      </c>
    </row>
    <row r="36" spans="1:5" s="416" customFormat="1" ht="102" customHeight="1" x14ac:dyDescent="0.2">
      <c r="A36" s="61" t="s">
        <v>675</v>
      </c>
      <c r="B36" s="713"/>
      <c r="C36" s="716"/>
      <c r="D36" s="60" t="s">
        <v>676</v>
      </c>
      <c r="E36" s="436" t="s">
        <v>677</v>
      </c>
    </row>
    <row r="37" spans="1:5" s="6" customFormat="1" ht="204" customHeight="1" x14ac:dyDescent="0.2">
      <c r="A37" s="61" t="s">
        <v>678</v>
      </c>
      <c r="B37" s="713"/>
      <c r="C37" s="716"/>
      <c r="D37" s="60" t="s">
        <v>679</v>
      </c>
      <c r="E37" s="436" t="s">
        <v>680</v>
      </c>
    </row>
    <row r="38" spans="1:5" s="6" customFormat="1" ht="216.75" customHeight="1" x14ac:dyDescent="0.2">
      <c r="A38" s="61" t="s">
        <v>681</v>
      </c>
      <c r="B38" s="713"/>
      <c r="C38" s="716"/>
      <c r="D38" s="60" t="s">
        <v>682</v>
      </c>
      <c r="E38" s="436" t="s">
        <v>683</v>
      </c>
    </row>
    <row r="39" spans="1:5" s="6" customFormat="1" ht="204" customHeight="1" x14ac:dyDescent="0.2">
      <c r="A39" s="61" t="s">
        <v>684</v>
      </c>
      <c r="B39" s="713"/>
      <c r="C39" s="716"/>
      <c r="D39" s="60" t="s">
        <v>685</v>
      </c>
      <c r="E39" s="436" t="s">
        <v>686</v>
      </c>
    </row>
    <row r="40" spans="1:5" s="6" customFormat="1" ht="26.25" customHeight="1" thickBot="1" x14ac:dyDescent="0.25">
      <c r="A40" s="422" t="s">
        <v>687</v>
      </c>
      <c r="B40" s="714"/>
      <c r="C40" s="717"/>
      <c r="D40" s="432" t="s">
        <v>650</v>
      </c>
      <c r="E40" s="437" t="s">
        <v>650</v>
      </c>
    </row>
    <row r="41" spans="1:5" s="6" customFormat="1" ht="24" customHeight="1" x14ac:dyDescent="0.2">
      <c r="A41" s="417" t="s">
        <v>688</v>
      </c>
      <c r="B41" s="720">
        <v>0</v>
      </c>
      <c r="C41" s="720">
        <v>950</v>
      </c>
      <c r="D41" s="418" t="s">
        <v>620</v>
      </c>
      <c r="E41" s="425" t="s">
        <v>621</v>
      </c>
    </row>
    <row r="42" spans="1:5" s="6" customFormat="1" ht="76.5" x14ac:dyDescent="0.2">
      <c r="A42" s="61" t="s">
        <v>689</v>
      </c>
      <c r="B42" s="721"/>
      <c r="C42" s="721"/>
      <c r="D42" s="438" t="s">
        <v>690</v>
      </c>
      <c r="E42" s="427" t="s">
        <v>691</v>
      </c>
    </row>
    <row r="43" spans="1:5" s="6" customFormat="1" ht="178.5" x14ac:dyDescent="0.2">
      <c r="A43" s="439" t="s">
        <v>692</v>
      </c>
      <c r="B43" s="721"/>
      <c r="C43" s="721"/>
      <c r="D43" s="440" t="s">
        <v>693</v>
      </c>
      <c r="E43" s="441" t="s">
        <v>694</v>
      </c>
    </row>
    <row r="44" spans="1:5" s="6" customFormat="1" ht="39" customHeight="1" thickBot="1" x14ac:dyDescent="0.25">
      <c r="A44" s="422" t="s">
        <v>695</v>
      </c>
      <c r="B44" s="722"/>
      <c r="C44" s="722"/>
      <c r="D44" s="442" t="s">
        <v>696</v>
      </c>
      <c r="E44" s="430" t="s">
        <v>697</v>
      </c>
    </row>
    <row r="45" spans="1:5" s="6" customFormat="1" ht="25.5" x14ac:dyDescent="0.2">
      <c r="A45" s="417" t="s">
        <v>698</v>
      </c>
      <c r="B45" s="720">
        <v>0</v>
      </c>
      <c r="C45" s="723">
        <v>1000</v>
      </c>
      <c r="D45" s="418" t="s">
        <v>620</v>
      </c>
      <c r="E45" s="418" t="s">
        <v>621</v>
      </c>
    </row>
    <row r="46" spans="1:5" s="6" customFormat="1" ht="114.75" x14ac:dyDescent="0.2">
      <c r="A46" s="419" t="s">
        <v>699</v>
      </c>
      <c r="B46" s="721"/>
      <c r="C46" s="724"/>
      <c r="D46" s="443" t="s">
        <v>700</v>
      </c>
      <c r="E46" s="60" t="s">
        <v>701</v>
      </c>
    </row>
    <row r="47" spans="1:5" s="6" customFormat="1" ht="114.75" x14ac:dyDescent="0.2">
      <c r="A47" s="419" t="s">
        <v>702</v>
      </c>
      <c r="B47" s="721"/>
      <c r="C47" s="724"/>
      <c r="D47" s="443" t="s">
        <v>703</v>
      </c>
      <c r="E47" s="60" t="s">
        <v>704</v>
      </c>
    </row>
    <row r="48" spans="1:5" s="6" customFormat="1" ht="294" thickBot="1" x14ac:dyDescent="0.25">
      <c r="A48" s="422" t="s">
        <v>705</v>
      </c>
      <c r="B48" s="722"/>
      <c r="C48" s="725"/>
      <c r="D48" s="444" t="s">
        <v>706</v>
      </c>
      <c r="E48" s="432" t="s">
        <v>707</v>
      </c>
    </row>
    <row r="49" spans="1:5" s="6" customFormat="1" ht="38.25" x14ac:dyDescent="0.2">
      <c r="A49" s="417" t="s">
        <v>708</v>
      </c>
      <c r="B49" s="712">
        <v>0</v>
      </c>
      <c r="C49" s="715">
        <v>1800</v>
      </c>
      <c r="D49" s="418" t="s">
        <v>620</v>
      </c>
      <c r="E49" s="418" t="s">
        <v>621</v>
      </c>
    </row>
    <row r="50" spans="1:5" s="6" customFormat="1" ht="25.5" customHeight="1" x14ac:dyDescent="0.2">
      <c r="A50" s="419" t="s">
        <v>709</v>
      </c>
      <c r="B50" s="713"/>
      <c r="C50" s="716"/>
      <c r="D50" s="420">
        <v>37202</v>
      </c>
      <c r="E50" s="421" t="s">
        <v>710</v>
      </c>
    </row>
    <row r="51" spans="1:5" s="6" customFormat="1" ht="76.5" customHeight="1" x14ac:dyDescent="0.2">
      <c r="A51" s="61" t="s">
        <v>711</v>
      </c>
      <c r="B51" s="713"/>
      <c r="C51" s="716"/>
      <c r="D51" s="39" t="s">
        <v>712</v>
      </c>
      <c r="E51" s="421" t="s">
        <v>713</v>
      </c>
    </row>
    <row r="52" spans="1:5" s="6" customFormat="1" ht="51" customHeight="1" x14ac:dyDescent="0.2">
      <c r="A52" s="61" t="s">
        <v>714</v>
      </c>
      <c r="B52" s="713"/>
      <c r="C52" s="716"/>
      <c r="D52" s="39" t="s">
        <v>715</v>
      </c>
      <c r="E52" s="421" t="s">
        <v>713</v>
      </c>
    </row>
    <row r="53" spans="1:5" s="6" customFormat="1" ht="76.5" customHeight="1" x14ac:dyDescent="0.2">
      <c r="A53" s="61" t="s">
        <v>716</v>
      </c>
      <c r="B53" s="713"/>
      <c r="C53" s="716"/>
      <c r="D53" s="39" t="s">
        <v>717</v>
      </c>
      <c r="E53" s="421" t="s">
        <v>713</v>
      </c>
    </row>
    <row r="54" spans="1:5" s="6" customFormat="1" ht="51.75" customHeight="1" thickBot="1" x14ac:dyDescent="0.25">
      <c r="A54" s="422" t="s">
        <v>718</v>
      </c>
      <c r="B54" s="714"/>
      <c r="C54" s="717"/>
      <c r="D54" s="423">
        <v>212</v>
      </c>
      <c r="E54" s="424" t="s">
        <v>719</v>
      </c>
    </row>
    <row r="55" spans="1:5" ht="15" customHeight="1" thickBot="1" x14ac:dyDescent="0.3">
      <c r="A55" s="445" t="s">
        <v>4</v>
      </c>
      <c r="B55" s="446">
        <f>SUM(B4:B54)</f>
        <v>2841</v>
      </c>
      <c r="C55" s="431">
        <f>SUM(C4:C54)</f>
        <v>22331</v>
      </c>
      <c r="D55" s="447"/>
      <c r="E55" s="448"/>
    </row>
  </sheetData>
  <mergeCells count="22">
    <mergeCell ref="B45:B48"/>
    <mergeCell ref="C45:C48"/>
    <mergeCell ref="B49:B54"/>
    <mergeCell ref="C49:C54"/>
    <mergeCell ref="B21:B22"/>
    <mergeCell ref="C21:C22"/>
    <mergeCell ref="B23:B40"/>
    <mergeCell ref="C23:C40"/>
    <mergeCell ref="B41:B44"/>
    <mergeCell ref="C41:C44"/>
    <mergeCell ref="B8:B12"/>
    <mergeCell ref="C8:C12"/>
    <mergeCell ref="B13:B15"/>
    <mergeCell ref="C13:C15"/>
    <mergeCell ref="B16:B20"/>
    <mergeCell ref="C16:C20"/>
    <mergeCell ref="A1:E1"/>
    <mergeCell ref="B2:C2"/>
    <mergeCell ref="A2:A3"/>
    <mergeCell ref="D2:E2"/>
    <mergeCell ref="B4:B7"/>
    <mergeCell ref="C4:C7"/>
  </mergeCells>
  <pageMargins left="0.7" right="0.7" top="0.78740157499999996" bottom="0.78740157499999996"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workbookViewId="0">
      <selection activeCell="C92" sqref="C92"/>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2" width="4.7109375" style="1" customWidth="1"/>
    <col min="13" max="16384" width="9.140625" style="1"/>
  </cols>
  <sheetData>
    <row r="1" spans="1:11" ht="25.5" customHeight="1" x14ac:dyDescent="0.2">
      <c r="A1" s="523" t="s">
        <v>388</v>
      </c>
      <c r="B1" s="524"/>
      <c r="C1" s="524"/>
      <c r="D1" s="524"/>
      <c r="E1" s="524"/>
      <c r="F1" s="524"/>
      <c r="G1" s="524"/>
      <c r="H1" s="524"/>
      <c r="I1" s="524"/>
      <c r="J1" s="525"/>
      <c r="K1" s="526"/>
    </row>
    <row r="2" spans="1:11" s="5" customFormat="1" ht="38.25" customHeight="1" x14ac:dyDescent="0.2">
      <c r="A2" s="16" t="s">
        <v>508</v>
      </c>
      <c r="B2" s="8"/>
      <c r="C2" s="534" t="s">
        <v>0</v>
      </c>
      <c r="D2" s="534"/>
      <c r="E2" s="534" t="s">
        <v>2</v>
      </c>
      <c r="F2" s="534"/>
      <c r="G2" s="534" t="s">
        <v>1</v>
      </c>
      <c r="H2" s="534"/>
      <c r="I2" s="529" t="s">
        <v>3</v>
      </c>
      <c r="J2" s="530"/>
      <c r="K2" s="50" t="s">
        <v>4</v>
      </c>
    </row>
    <row r="3" spans="1:11" s="5" customFormat="1" ht="13.5" customHeight="1" thickBot="1" x14ac:dyDescent="0.25">
      <c r="A3" s="48"/>
      <c r="B3" s="53"/>
      <c r="C3" s="54" t="s">
        <v>21</v>
      </c>
      <c r="D3" s="54" t="s">
        <v>22</v>
      </c>
      <c r="E3" s="54" t="s">
        <v>21</v>
      </c>
      <c r="F3" s="54" t="s">
        <v>22</v>
      </c>
      <c r="G3" s="54" t="s">
        <v>21</v>
      </c>
      <c r="H3" s="54" t="s">
        <v>22</v>
      </c>
      <c r="I3" s="133" t="s">
        <v>21</v>
      </c>
      <c r="J3" s="133" t="s">
        <v>22</v>
      </c>
      <c r="K3" s="43"/>
    </row>
    <row r="4" spans="1:11" x14ac:dyDescent="0.2">
      <c r="A4" s="106" t="s">
        <v>519</v>
      </c>
      <c r="B4" s="9"/>
      <c r="C4" s="516"/>
      <c r="D4" s="517"/>
      <c r="E4" s="517"/>
      <c r="F4" s="517"/>
      <c r="G4" s="517"/>
      <c r="H4" s="517"/>
      <c r="I4" s="517"/>
      <c r="J4" s="517"/>
      <c r="K4" s="518"/>
    </row>
    <row r="5" spans="1:11" ht="25.5" x14ac:dyDescent="0.2">
      <c r="A5" s="17" t="s">
        <v>10</v>
      </c>
      <c r="B5" s="13" t="s">
        <v>9</v>
      </c>
      <c r="C5" s="519"/>
      <c r="D5" s="520"/>
      <c r="E5" s="520"/>
      <c r="F5" s="520"/>
      <c r="G5" s="520"/>
      <c r="H5" s="520"/>
      <c r="I5" s="520"/>
      <c r="J5" s="520"/>
      <c r="K5" s="521"/>
    </row>
    <row r="6" spans="1:11" x14ac:dyDescent="0.2">
      <c r="A6" s="19" t="s">
        <v>5</v>
      </c>
      <c r="B6" s="10" t="s">
        <v>8</v>
      </c>
      <c r="C6" s="166"/>
      <c r="D6" s="166"/>
      <c r="E6" s="166"/>
      <c r="F6" s="166"/>
      <c r="G6" s="166"/>
      <c r="H6" s="166"/>
      <c r="I6" s="148"/>
      <c r="J6" s="167"/>
      <c r="K6" s="165">
        <f t="shared" ref="K6:K15" si="0">SUM(C6:J6)</f>
        <v>0</v>
      </c>
    </row>
    <row r="7" spans="1:11" x14ac:dyDescent="0.2">
      <c r="A7" s="19" t="s">
        <v>11</v>
      </c>
      <c r="B7" s="12" t="s">
        <v>6</v>
      </c>
      <c r="C7" s="166"/>
      <c r="D7" s="166"/>
      <c r="E7" s="166"/>
      <c r="F7" s="166"/>
      <c r="G7" s="166">
        <v>3</v>
      </c>
      <c r="H7" s="166">
        <v>1</v>
      </c>
      <c r="I7" s="148">
        <v>3</v>
      </c>
      <c r="J7" s="167">
        <v>3</v>
      </c>
      <c r="K7" s="165">
        <f t="shared" si="0"/>
        <v>10</v>
      </c>
    </row>
    <row r="8" spans="1:11" ht="25.5" x14ac:dyDescent="0.2">
      <c r="A8" s="19" t="s">
        <v>12</v>
      </c>
      <c r="B8" s="12">
        <v>41.43</v>
      </c>
      <c r="C8" s="166"/>
      <c r="D8" s="166"/>
      <c r="E8" s="166"/>
      <c r="F8" s="166"/>
      <c r="G8" s="166"/>
      <c r="H8" s="166"/>
      <c r="I8" s="148"/>
      <c r="J8" s="167"/>
      <c r="K8" s="165">
        <f t="shared" si="0"/>
        <v>0</v>
      </c>
    </row>
    <row r="9" spans="1:11" ht="25.5" x14ac:dyDescent="0.2">
      <c r="A9" s="19" t="s">
        <v>13</v>
      </c>
      <c r="B9" s="12" t="s">
        <v>7</v>
      </c>
      <c r="C9" s="166"/>
      <c r="D9" s="166"/>
      <c r="E9" s="166"/>
      <c r="F9" s="166"/>
      <c r="G9" s="166"/>
      <c r="H9" s="166"/>
      <c r="I9" s="148"/>
      <c r="J9" s="167"/>
      <c r="K9" s="165">
        <f t="shared" si="0"/>
        <v>0</v>
      </c>
    </row>
    <row r="10" spans="1:11" ht="25.5" x14ac:dyDescent="0.2">
      <c r="A10" s="19" t="s">
        <v>14</v>
      </c>
      <c r="B10" s="12" t="s">
        <v>20</v>
      </c>
      <c r="C10" s="166"/>
      <c r="D10" s="166"/>
      <c r="E10" s="166"/>
      <c r="F10" s="166"/>
      <c r="G10" s="166"/>
      <c r="H10" s="166"/>
      <c r="I10" s="148"/>
      <c r="J10" s="167"/>
      <c r="K10" s="165">
        <f t="shared" si="0"/>
        <v>0</v>
      </c>
    </row>
    <row r="11" spans="1:11" x14ac:dyDescent="0.2">
      <c r="A11" s="19" t="s">
        <v>15</v>
      </c>
      <c r="B11" s="12">
        <v>62.65</v>
      </c>
      <c r="C11" s="166"/>
      <c r="D11" s="166"/>
      <c r="E11" s="166"/>
      <c r="F11" s="166"/>
      <c r="G11" s="166"/>
      <c r="H11" s="166"/>
      <c r="I11" s="148"/>
      <c r="J11" s="167"/>
      <c r="K11" s="165">
        <f t="shared" si="0"/>
        <v>0</v>
      </c>
    </row>
    <row r="12" spans="1:11" ht="25.5" x14ac:dyDescent="0.2">
      <c r="A12" s="19" t="s">
        <v>16</v>
      </c>
      <c r="B12" s="12">
        <v>68</v>
      </c>
      <c r="C12" s="166"/>
      <c r="D12" s="166"/>
      <c r="E12" s="166"/>
      <c r="F12" s="166"/>
      <c r="G12" s="166"/>
      <c r="H12" s="166"/>
      <c r="I12" s="148"/>
      <c r="J12" s="167"/>
      <c r="K12" s="165">
        <f t="shared" si="0"/>
        <v>0</v>
      </c>
    </row>
    <row r="13" spans="1:11" ht="25.5" x14ac:dyDescent="0.2">
      <c r="A13" s="19" t="s">
        <v>17</v>
      </c>
      <c r="B13" s="12">
        <v>74.75</v>
      </c>
      <c r="C13" s="166"/>
      <c r="D13" s="166"/>
      <c r="E13" s="166"/>
      <c r="F13" s="166"/>
      <c r="G13" s="166"/>
      <c r="H13" s="166"/>
      <c r="I13" s="148"/>
      <c r="J13" s="167"/>
      <c r="K13" s="165">
        <f t="shared" si="0"/>
        <v>0</v>
      </c>
    </row>
    <row r="14" spans="1:11" ht="25.5" x14ac:dyDescent="0.2">
      <c r="A14" s="19" t="s">
        <v>18</v>
      </c>
      <c r="B14" s="12">
        <v>77</v>
      </c>
      <c r="C14" s="166"/>
      <c r="D14" s="166"/>
      <c r="E14" s="166"/>
      <c r="F14" s="166"/>
      <c r="G14" s="166"/>
      <c r="H14" s="166"/>
      <c r="I14" s="148"/>
      <c r="J14" s="167"/>
      <c r="K14" s="165">
        <f t="shared" si="0"/>
        <v>0</v>
      </c>
    </row>
    <row r="15" spans="1:11" ht="25.5" x14ac:dyDescent="0.2">
      <c r="A15" s="23" t="s">
        <v>19</v>
      </c>
      <c r="B15" s="24">
        <v>81.819999999999993</v>
      </c>
      <c r="C15" s="168"/>
      <c r="D15" s="168"/>
      <c r="E15" s="168"/>
      <c r="F15" s="168"/>
      <c r="G15" s="168"/>
      <c r="H15" s="168"/>
      <c r="I15" s="169"/>
      <c r="J15" s="170"/>
      <c r="K15" s="171">
        <f t="shared" si="0"/>
        <v>0</v>
      </c>
    </row>
    <row r="16" spans="1:11" x14ac:dyDescent="0.2">
      <c r="A16" s="119" t="s">
        <v>111</v>
      </c>
      <c r="B16" s="174" t="s">
        <v>112</v>
      </c>
      <c r="C16" s="182">
        <f>SUM(C6:C15)</f>
        <v>0</v>
      </c>
      <c r="D16" s="185">
        <f t="shared" ref="D16:J16" si="1">SUM(D6:D15)</f>
        <v>0</v>
      </c>
      <c r="E16" s="185">
        <f t="shared" si="1"/>
        <v>0</v>
      </c>
      <c r="F16" s="185">
        <f t="shared" si="1"/>
        <v>0</v>
      </c>
      <c r="G16" s="185">
        <f t="shared" si="1"/>
        <v>3</v>
      </c>
      <c r="H16" s="185">
        <f t="shared" si="1"/>
        <v>1</v>
      </c>
      <c r="I16" s="185">
        <f t="shared" si="1"/>
        <v>3</v>
      </c>
      <c r="J16" s="186">
        <f t="shared" si="1"/>
        <v>3</v>
      </c>
      <c r="K16" s="171">
        <f>SUM(K6:K15)</f>
        <v>10</v>
      </c>
    </row>
    <row r="17" spans="1:11" s="6" customFormat="1" ht="25.5" x14ac:dyDescent="0.2">
      <c r="A17" s="106" t="s">
        <v>520</v>
      </c>
      <c r="B17" s="9"/>
      <c r="C17" s="516"/>
      <c r="D17" s="517"/>
      <c r="E17" s="517"/>
      <c r="F17" s="517"/>
      <c r="G17" s="517"/>
      <c r="H17" s="517"/>
      <c r="I17" s="517"/>
      <c r="J17" s="517"/>
      <c r="K17" s="518"/>
    </row>
    <row r="18" spans="1:11" s="2" customFormat="1" ht="25.5" customHeight="1" x14ac:dyDescent="0.2">
      <c r="A18" s="17" t="s">
        <v>10</v>
      </c>
      <c r="B18" s="13" t="s">
        <v>9</v>
      </c>
      <c r="C18" s="519"/>
      <c r="D18" s="520"/>
      <c r="E18" s="520"/>
      <c r="F18" s="520"/>
      <c r="G18" s="520"/>
      <c r="H18" s="520"/>
      <c r="I18" s="520"/>
      <c r="J18" s="520"/>
      <c r="K18" s="521"/>
    </row>
    <row r="19" spans="1:11" ht="12.75" customHeight="1" x14ac:dyDescent="0.2">
      <c r="A19" s="19" t="s">
        <v>5</v>
      </c>
      <c r="B19" s="10" t="s">
        <v>8</v>
      </c>
      <c r="C19" s="166"/>
      <c r="D19" s="166"/>
      <c r="E19" s="166"/>
      <c r="F19" s="166"/>
      <c r="G19" s="166"/>
      <c r="H19" s="166"/>
      <c r="I19" s="148"/>
      <c r="J19" s="167"/>
      <c r="K19" s="165">
        <f t="shared" ref="K19:K28" si="2">SUM(C19:J19)</f>
        <v>0</v>
      </c>
    </row>
    <row r="20" spans="1:11" ht="12.75" customHeight="1" x14ac:dyDescent="0.2">
      <c r="A20" s="19" t="s">
        <v>11</v>
      </c>
      <c r="B20" s="12" t="s">
        <v>6</v>
      </c>
      <c r="C20" s="166"/>
      <c r="D20" s="166"/>
      <c r="E20" s="166"/>
      <c r="F20" s="166"/>
      <c r="G20" s="166"/>
      <c r="H20" s="166"/>
      <c r="I20" s="148"/>
      <c r="J20" s="167"/>
      <c r="K20" s="165">
        <f t="shared" si="2"/>
        <v>0</v>
      </c>
    </row>
    <row r="21" spans="1:11" ht="25.5" customHeight="1" x14ac:dyDescent="0.2">
      <c r="A21" s="19" t="s">
        <v>12</v>
      </c>
      <c r="B21" s="12">
        <v>41.43</v>
      </c>
      <c r="C21" s="166"/>
      <c r="D21" s="166"/>
      <c r="E21" s="166"/>
      <c r="F21" s="166"/>
      <c r="G21" s="166"/>
      <c r="H21" s="166"/>
      <c r="I21" s="148"/>
      <c r="J21" s="167"/>
      <c r="K21" s="165">
        <f t="shared" si="2"/>
        <v>0</v>
      </c>
    </row>
    <row r="22" spans="1:11" ht="25.5" x14ac:dyDescent="0.2">
      <c r="A22" s="19" t="s">
        <v>13</v>
      </c>
      <c r="B22" s="12" t="s">
        <v>7</v>
      </c>
      <c r="C22" s="166"/>
      <c r="D22" s="166"/>
      <c r="E22" s="166"/>
      <c r="F22" s="166"/>
      <c r="G22" s="166"/>
      <c r="H22" s="166"/>
      <c r="I22" s="148"/>
      <c r="J22" s="167"/>
      <c r="K22" s="165">
        <f t="shared" si="2"/>
        <v>0</v>
      </c>
    </row>
    <row r="23" spans="1:11" ht="25.5" x14ac:dyDescent="0.2">
      <c r="A23" s="19" t="s">
        <v>14</v>
      </c>
      <c r="B23" s="12" t="s">
        <v>20</v>
      </c>
      <c r="C23" s="166"/>
      <c r="D23" s="166"/>
      <c r="E23" s="166"/>
      <c r="F23" s="166"/>
      <c r="G23" s="166"/>
      <c r="H23" s="166"/>
      <c r="I23" s="148"/>
      <c r="J23" s="167"/>
      <c r="K23" s="165">
        <f t="shared" si="2"/>
        <v>0</v>
      </c>
    </row>
    <row r="24" spans="1:11" x14ac:dyDescent="0.2">
      <c r="A24" s="19" t="s">
        <v>15</v>
      </c>
      <c r="B24" s="12">
        <v>62.65</v>
      </c>
      <c r="C24" s="166">
        <v>1</v>
      </c>
      <c r="D24" s="166">
        <v>1</v>
      </c>
      <c r="E24" s="166"/>
      <c r="F24" s="166"/>
      <c r="G24" s="166">
        <v>2</v>
      </c>
      <c r="H24" s="166">
        <v>2</v>
      </c>
      <c r="I24" s="148">
        <v>2</v>
      </c>
      <c r="J24" s="167">
        <v>2</v>
      </c>
      <c r="K24" s="165">
        <f t="shared" si="2"/>
        <v>10</v>
      </c>
    </row>
    <row r="25" spans="1:11" ht="25.5" x14ac:dyDescent="0.2">
      <c r="A25" s="19" t="s">
        <v>16</v>
      </c>
      <c r="B25" s="12">
        <v>68</v>
      </c>
      <c r="C25" s="166"/>
      <c r="D25" s="166"/>
      <c r="E25" s="166"/>
      <c r="F25" s="166"/>
      <c r="G25" s="166"/>
      <c r="H25" s="166"/>
      <c r="I25" s="148"/>
      <c r="J25" s="167"/>
      <c r="K25" s="165">
        <f t="shared" si="2"/>
        <v>0</v>
      </c>
    </row>
    <row r="26" spans="1:11" ht="25.5" x14ac:dyDescent="0.2">
      <c r="A26" s="19" t="s">
        <v>17</v>
      </c>
      <c r="B26" s="12">
        <v>74.75</v>
      </c>
      <c r="C26" s="166"/>
      <c r="D26" s="166"/>
      <c r="E26" s="166"/>
      <c r="F26" s="166"/>
      <c r="G26" s="166"/>
      <c r="H26" s="166"/>
      <c r="I26" s="148"/>
      <c r="J26" s="167"/>
      <c r="K26" s="165">
        <f t="shared" si="2"/>
        <v>0</v>
      </c>
    </row>
    <row r="27" spans="1:11" ht="25.5" x14ac:dyDescent="0.2">
      <c r="A27" s="19" t="s">
        <v>18</v>
      </c>
      <c r="B27" s="12">
        <v>77</v>
      </c>
      <c r="C27" s="166"/>
      <c r="D27" s="166"/>
      <c r="E27" s="166"/>
      <c r="F27" s="166"/>
      <c r="G27" s="166"/>
      <c r="H27" s="166"/>
      <c r="I27" s="148"/>
      <c r="J27" s="167"/>
      <c r="K27" s="165">
        <f t="shared" si="2"/>
        <v>0</v>
      </c>
    </row>
    <row r="28" spans="1:11" ht="25.5" x14ac:dyDescent="0.2">
      <c r="A28" s="23" t="s">
        <v>19</v>
      </c>
      <c r="B28" s="24">
        <v>81.819999999999993</v>
      </c>
      <c r="C28" s="168"/>
      <c r="D28" s="168"/>
      <c r="E28" s="168"/>
      <c r="F28" s="168"/>
      <c r="G28" s="168"/>
      <c r="H28" s="168"/>
      <c r="I28" s="169"/>
      <c r="J28" s="170"/>
      <c r="K28" s="171">
        <f t="shared" si="2"/>
        <v>0</v>
      </c>
    </row>
    <row r="29" spans="1:11" x14ac:dyDescent="0.2">
      <c r="A29" s="119" t="s">
        <v>111</v>
      </c>
      <c r="B29" s="174" t="s">
        <v>112</v>
      </c>
      <c r="C29" s="182">
        <f>SUM(C19:C28)</f>
        <v>1</v>
      </c>
      <c r="D29" s="185">
        <f t="shared" ref="D29:J29" si="3">SUM(D19:D28)</f>
        <v>1</v>
      </c>
      <c r="E29" s="185">
        <f t="shared" si="3"/>
        <v>0</v>
      </c>
      <c r="F29" s="185">
        <f t="shared" si="3"/>
        <v>0</v>
      </c>
      <c r="G29" s="185">
        <f t="shared" si="3"/>
        <v>2</v>
      </c>
      <c r="H29" s="185">
        <f t="shared" si="3"/>
        <v>2</v>
      </c>
      <c r="I29" s="185">
        <f t="shared" si="3"/>
        <v>2</v>
      </c>
      <c r="J29" s="186">
        <f t="shared" si="3"/>
        <v>2</v>
      </c>
      <c r="K29" s="171">
        <f>SUM(K19:K28)</f>
        <v>10</v>
      </c>
    </row>
    <row r="30" spans="1:11" ht="25.5" customHeight="1" x14ac:dyDescent="0.2">
      <c r="A30" s="106" t="s">
        <v>527</v>
      </c>
      <c r="B30" s="9"/>
      <c r="C30" s="516"/>
      <c r="D30" s="517"/>
      <c r="E30" s="517"/>
      <c r="F30" s="517"/>
      <c r="G30" s="517"/>
      <c r="H30" s="517"/>
      <c r="I30" s="517"/>
      <c r="J30" s="517"/>
      <c r="K30" s="518"/>
    </row>
    <row r="31" spans="1:11" ht="25.5" x14ac:dyDescent="0.2">
      <c r="A31" s="17" t="s">
        <v>10</v>
      </c>
      <c r="B31" s="13" t="s">
        <v>9</v>
      </c>
      <c r="C31" s="519"/>
      <c r="D31" s="520"/>
      <c r="E31" s="520"/>
      <c r="F31" s="520"/>
      <c r="G31" s="520"/>
      <c r="H31" s="520"/>
      <c r="I31" s="520"/>
      <c r="J31" s="520"/>
      <c r="K31" s="521"/>
    </row>
    <row r="32" spans="1:11" x14ac:dyDescent="0.2">
      <c r="A32" s="19" t="s">
        <v>5</v>
      </c>
      <c r="B32" s="10" t="s">
        <v>8</v>
      </c>
      <c r="C32" s="166"/>
      <c r="D32" s="166"/>
      <c r="E32" s="166"/>
      <c r="F32" s="166"/>
      <c r="G32" s="166"/>
      <c r="H32" s="166"/>
      <c r="I32" s="148"/>
      <c r="J32" s="167"/>
      <c r="K32" s="165">
        <f t="shared" ref="K32:K41" si="4">SUM(C32:J32)</f>
        <v>0</v>
      </c>
    </row>
    <row r="33" spans="1:11" x14ac:dyDescent="0.2">
      <c r="A33" s="19" t="s">
        <v>11</v>
      </c>
      <c r="B33" s="12" t="s">
        <v>6</v>
      </c>
      <c r="C33" s="166"/>
      <c r="D33" s="166"/>
      <c r="E33" s="166"/>
      <c r="F33" s="166"/>
      <c r="G33" s="166"/>
      <c r="H33" s="166"/>
      <c r="I33" s="148"/>
      <c r="J33" s="167"/>
      <c r="K33" s="165">
        <f t="shared" si="4"/>
        <v>0</v>
      </c>
    </row>
    <row r="34" spans="1:11" ht="25.5" x14ac:dyDescent="0.2">
      <c r="A34" s="19" t="s">
        <v>12</v>
      </c>
      <c r="B34" s="12">
        <v>41.43</v>
      </c>
      <c r="C34" s="166"/>
      <c r="D34" s="166"/>
      <c r="E34" s="166"/>
      <c r="F34" s="166"/>
      <c r="G34" s="166"/>
      <c r="H34" s="166"/>
      <c r="I34" s="148"/>
      <c r="J34" s="167"/>
      <c r="K34" s="165">
        <f t="shared" si="4"/>
        <v>0</v>
      </c>
    </row>
    <row r="35" spans="1:11" ht="25.5" x14ac:dyDescent="0.2">
      <c r="A35" s="19" t="s">
        <v>13</v>
      </c>
      <c r="B35" s="12" t="s">
        <v>7</v>
      </c>
      <c r="C35" s="166"/>
      <c r="D35" s="166"/>
      <c r="E35" s="166"/>
      <c r="F35" s="166"/>
      <c r="G35" s="166"/>
      <c r="H35" s="166"/>
      <c r="I35" s="148"/>
      <c r="J35" s="167"/>
      <c r="K35" s="165">
        <f t="shared" si="4"/>
        <v>0</v>
      </c>
    </row>
    <row r="36" spans="1:11" ht="25.5" x14ac:dyDescent="0.2">
      <c r="A36" s="19" t="s">
        <v>14</v>
      </c>
      <c r="B36" s="12" t="s">
        <v>20</v>
      </c>
      <c r="C36" s="166"/>
      <c r="D36" s="166"/>
      <c r="E36" s="166"/>
      <c r="F36" s="166"/>
      <c r="G36" s="166">
        <v>1</v>
      </c>
      <c r="H36" s="166">
        <v>1</v>
      </c>
      <c r="I36" s="148"/>
      <c r="J36" s="167"/>
      <c r="K36" s="165">
        <f t="shared" si="4"/>
        <v>2</v>
      </c>
    </row>
    <row r="37" spans="1:11" x14ac:dyDescent="0.2">
      <c r="A37" s="19" t="s">
        <v>15</v>
      </c>
      <c r="B37" s="12">
        <v>62.65</v>
      </c>
      <c r="C37" s="166"/>
      <c r="D37" s="166"/>
      <c r="E37" s="166"/>
      <c r="F37" s="166"/>
      <c r="G37" s="166"/>
      <c r="H37" s="166"/>
      <c r="I37" s="148"/>
      <c r="J37" s="167"/>
      <c r="K37" s="165">
        <f t="shared" si="4"/>
        <v>0</v>
      </c>
    </row>
    <row r="38" spans="1:11" ht="25.5" x14ac:dyDescent="0.2">
      <c r="A38" s="19" t="s">
        <v>16</v>
      </c>
      <c r="B38" s="12">
        <v>68</v>
      </c>
      <c r="C38" s="166"/>
      <c r="D38" s="166"/>
      <c r="E38" s="166"/>
      <c r="F38" s="166"/>
      <c r="G38" s="166"/>
      <c r="H38" s="166"/>
      <c r="I38" s="148"/>
      <c r="J38" s="167"/>
      <c r="K38" s="165">
        <f t="shared" si="4"/>
        <v>0</v>
      </c>
    </row>
    <row r="39" spans="1:11" ht="25.5" x14ac:dyDescent="0.2">
      <c r="A39" s="19" t="s">
        <v>17</v>
      </c>
      <c r="B39" s="12">
        <v>74.75</v>
      </c>
      <c r="C39" s="166"/>
      <c r="D39" s="166"/>
      <c r="E39" s="166"/>
      <c r="F39" s="166"/>
      <c r="G39" s="166"/>
      <c r="H39" s="166"/>
      <c r="I39" s="148"/>
      <c r="J39" s="167"/>
      <c r="K39" s="165">
        <f t="shared" si="4"/>
        <v>0</v>
      </c>
    </row>
    <row r="40" spans="1:11" ht="25.5" x14ac:dyDescent="0.2">
      <c r="A40" s="19" t="s">
        <v>18</v>
      </c>
      <c r="B40" s="12">
        <v>77</v>
      </c>
      <c r="C40" s="166"/>
      <c r="D40" s="166"/>
      <c r="E40" s="166"/>
      <c r="F40" s="166"/>
      <c r="G40" s="166"/>
      <c r="H40" s="166"/>
      <c r="I40" s="148"/>
      <c r="J40" s="167"/>
      <c r="K40" s="165">
        <f t="shared" si="4"/>
        <v>0</v>
      </c>
    </row>
    <row r="41" spans="1:11" ht="25.5" x14ac:dyDescent="0.2">
      <c r="A41" s="23" t="s">
        <v>19</v>
      </c>
      <c r="B41" s="24">
        <v>81.819999999999993</v>
      </c>
      <c r="C41" s="168"/>
      <c r="D41" s="168"/>
      <c r="E41" s="168"/>
      <c r="F41" s="168"/>
      <c r="G41" s="168"/>
      <c r="H41" s="168"/>
      <c r="I41" s="169">
        <v>1</v>
      </c>
      <c r="J41" s="170">
        <v>1</v>
      </c>
      <c r="K41" s="171">
        <f t="shared" si="4"/>
        <v>2</v>
      </c>
    </row>
    <row r="42" spans="1:11" x14ac:dyDescent="0.2">
      <c r="A42" s="119" t="s">
        <v>111</v>
      </c>
      <c r="B42" s="181" t="s">
        <v>112</v>
      </c>
      <c r="C42" s="182">
        <f>SUM(C32:C41)</f>
        <v>0</v>
      </c>
      <c r="D42" s="182">
        <f t="shared" ref="D42:J42" si="5">SUM(D32:D41)</f>
        <v>0</v>
      </c>
      <c r="E42" s="182">
        <f t="shared" si="5"/>
        <v>0</v>
      </c>
      <c r="F42" s="182">
        <f t="shared" si="5"/>
        <v>0</v>
      </c>
      <c r="G42" s="182">
        <f t="shared" si="5"/>
        <v>1</v>
      </c>
      <c r="H42" s="182">
        <f t="shared" si="5"/>
        <v>1</v>
      </c>
      <c r="I42" s="182">
        <f t="shared" si="5"/>
        <v>1</v>
      </c>
      <c r="J42" s="183">
        <f t="shared" si="5"/>
        <v>1</v>
      </c>
      <c r="K42" s="165">
        <f>SUM(K32:K41)</f>
        <v>4</v>
      </c>
    </row>
    <row r="43" spans="1:11" s="6" customFormat="1" ht="25.5" x14ac:dyDescent="0.2">
      <c r="A43" s="118" t="s">
        <v>521</v>
      </c>
      <c r="B43" s="52"/>
      <c r="C43" s="535"/>
      <c r="D43" s="536"/>
      <c r="E43" s="536"/>
      <c r="F43" s="536"/>
      <c r="G43" s="536"/>
      <c r="H43" s="536"/>
      <c r="I43" s="536"/>
      <c r="J43" s="536"/>
      <c r="K43" s="537"/>
    </row>
    <row r="44" spans="1:11" s="2" customFormat="1" ht="25.5" x14ac:dyDescent="0.2">
      <c r="A44" s="17" t="s">
        <v>10</v>
      </c>
      <c r="B44" s="13" t="s">
        <v>9</v>
      </c>
      <c r="C44" s="519"/>
      <c r="D44" s="520"/>
      <c r="E44" s="520"/>
      <c r="F44" s="520"/>
      <c r="G44" s="520"/>
      <c r="H44" s="520"/>
      <c r="I44" s="520"/>
      <c r="J44" s="520"/>
      <c r="K44" s="521"/>
    </row>
    <row r="45" spans="1:11" ht="12.75" customHeight="1" x14ac:dyDescent="0.2">
      <c r="A45" s="19" t="s">
        <v>5</v>
      </c>
      <c r="B45" s="10" t="s">
        <v>8</v>
      </c>
      <c r="C45" s="166"/>
      <c r="D45" s="166"/>
      <c r="E45" s="166"/>
      <c r="F45" s="166"/>
      <c r="G45" s="166"/>
      <c r="H45" s="166"/>
      <c r="I45" s="148"/>
      <c r="J45" s="167"/>
      <c r="K45" s="165">
        <f>SUM(C45:J45)</f>
        <v>0</v>
      </c>
    </row>
    <row r="46" spans="1:11" ht="12.75" customHeight="1" x14ac:dyDescent="0.2">
      <c r="A46" s="19" t="s">
        <v>11</v>
      </c>
      <c r="B46" s="12" t="s">
        <v>6</v>
      </c>
      <c r="C46" s="166">
        <v>1</v>
      </c>
      <c r="D46" s="166"/>
      <c r="E46" s="166"/>
      <c r="F46" s="166"/>
      <c r="G46" s="166">
        <v>1</v>
      </c>
      <c r="H46" s="166"/>
      <c r="I46" s="148">
        <v>1</v>
      </c>
      <c r="J46" s="167">
        <v>1</v>
      </c>
      <c r="K46" s="165">
        <f t="shared" ref="K46:K54" si="6">SUM(C46:J46)</f>
        <v>4</v>
      </c>
    </row>
    <row r="47" spans="1:11" ht="26.25" customHeight="1" x14ac:dyDescent="0.2">
      <c r="A47" s="19" t="s">
        <v>12</v>
      </c>
      <c r="B47" s="12">
        <v>41.43</v>
      </c>
      <c r="C47" s="166"/>
      <c r="D47" s="166"/>
      <c r="E47" s="166"/>
      <c r="F47" s="166"/>
      <c r="G47" s="166"/>
      <c r="H47" s="166"/>
      <c r="I47" s="148"/>
      <c r="J47" s="167"/>
      <c r="K47" s="165">
        <f t="shared" si="6"/>
        <v>0</v>
      </c>
    </row>
    <row r="48" spans="1:11" ht="25.5" x14ac:dyDescent="0.2">
      <c r="A48" s="19" t="s">
        <v>13</v>
      </c>
      <c r="B48" s="12" t="s">
        <v>7</v>
      </c>
      <c r="C48" s="166"/>
      <c r="D48" s="166"/>
      <c r="E48" s="166"/>
      <c r="F48" s="166"/>
      <c r="G48" s="166"/>
      <c r="H48" s="166"/>
      <c r="I48" s="148"/>
      <c r="J48" s="167"/>
      <c r="K48" s="165">
        <f t="shared" si="6"/>
        <v>0</v>
      </c>
    </row>
    <row r="49" spans="1:16" ht="25.5" x14ac:dyDescent="0.2">
      <c r="A49" s="19" t="s">
        <v>14</v>
      </c>
      <c r="B49" s="12" t="s">
        <v>20</v>
      </c>
      <c r="C49" s="166"/>
      <c r="D49" s="166"/>
      <c r="E49" s="166"/>
      <c r="F49" s="166"/>
      <c r="G49" s="166"/>
      <c r="H49" s="166"/>
      <c r="I49" s="148"/>
      <c r="J49" s="167"/>
      <c r="K49" s="165">
        <f t="shared" si="6"/>
        <v>0</v>
      </c>
    </row>
    <row r="50" spans="1:16" ht="12.75" customHeight="1" x14ac:dyDescent="0.2">
      <c r="A50" s="19" t="s">
        <v>15</v>
      </c>
      <c r="B50" s="12">
        <v>62.65</v>
      </c>
      <c r="C50" s="166"/>
      <c r="D50" s="166"/>
      <c r="E50" s="166"/>
      <c r="F50" s="166"/>
      <c r="G50" s="166"/>
      <c r="H50" s="166"/>
      <c r="I50" s="148"/>
      <c r="J50" s="167"/>
      <c r="K50" s="165">
        <f t="shared" si="6"/>
        <v>0</v>
      </c>
      <c r="M50" s="72"/>
      <c r="N50" s="72"/>
      <c r="O50" s="72"/>
      <c r="P50" s="72"/>
    </row>
    <row r="51" spans="1:16" ht="25.5" customHeight="1" x14ac:dyDescent="0.2">
      <c r="A51" s="19" t="s">
        <v>16</v>
      </c>
      <c r="B51" s="12">
        <v>68</v>
      </c>
      <c r="C51" s="166"/>
      <c r="D51" s="166"/>
      <c r="E51" s="166"/>
      <c r="F51" s="166"/>
      <c r="G51" s="166"/>
      <c r="H51" s="166"/>
      <c r="I51" s="148"/>
      <c r="J51" s="167"/>
      <c r="K51" s="165">
        <f t="shared" si="6"/>
        <v>0</v>
      </c>
      <c r="M51" s="72"/>
      <c r="N51" s="72"/>
      <c r="O51" s="72"/>
      <c r="P51" s="72"/>
    </row>
    <row r="52" spans="1:16" ht="25.5" customHeight="1" x14ac:dyDescent="0.2">
      <c r="A52" s="19" t="s">
        <v>17</v>
      </c>
      <c r="B52" s="12">
        <v>74.75</v>
      </c>
      <c r="C52" s="166"/>
      <c r="D52" s="166"/>
      <c r="E52" s="166"/>
      <c r="F52" s="166"/>
      <c r="G52" s="166"/>
      <c r="H52" s="166"/>
      <c r="I52" s="148"/>
      <c r="J52" s="167"/>
      <c r="K52" s="165">
        <f t="shared" si="6"/>
        <v>0</v>
      </c>
    </row>
    <row r="53" spans="1:16" ht="25.5" customHeight="1" x14ac:dyDescent="0.2">
      <c r="A53" s="19" t="s">
        <v>18</v>
      </c>
      <c r="B53" s="12">
        <v>77</v>
      </c>
      <c r="C53" s="166"/>
      <c r="D53" s="166"/>
      <c r="E53" s="166"/>
      <c r="F53" s="166"/>
      <c r="G53" s="166"/>
      <c r="H53" s="166"/>
      <c r="I53" s="148"/>
      <c r="J53" s="167"/>
      <c r="K53" s="165">
        <f t="shared" si="6"/>
        <v>0</v>
      </c>
    </row>
    <row r="54" spans="1:16" ht="25.5" customHeight="1" x14ac:dyDescent="0.2">
      <c r="A54" s="19" t="s">
        <v>19</v>
      </c>
      <c r="B54" s="12">
        <v>81.819999999999993</v>
      </c>
      <c r="C54" s="166"/>
      <c r="D54" s="166"/>
      <c r="E54" s="166"/>
      <c r="F54" s="166"/>
      <c r="G54" s="166"/>
      <c r="H54" s="166"/>
      <c r="I54" s="148"/>
      <c r="J54" s="167"/>
      <c r="K54" s="165">
        <f t="shared" si="6"/>
        <v>0</v>
      </c>
    </row>
    <row r="55" spans="1:16" ht="12.75" customHeight="1" x14ac:dyDescent="0.2">
      <c r="A55" s="119" t="s">
        <v>111</v>
      </c>
      <c r="B55" s="181" t="s">
        <v>112</v>
      </c>
      <c r="C55" s="182">
        <f>SUM(C45:C54)</f>
        <v>1</v>
      </c>
      <c r="D55" s="182">
        <f t="shared" ref="D55:J55" si="7">SUM(D45:D54)</f>
        <v>0</v>
      </c>
      <c r="E55" s="182">
        <f t="shared" si="7"/>
        <v>0</v>
      </c>
      <c r="F55" s="182">
        <f t="shared" si="7"/>
        <v>0</v>
      </c>
      <c r="G55" s="182">
        <f t="shared" si="7"/>
        <v>1</v>
      </c>
      <c r="H55" s="182">
        <f t="shared" si="7"/>
        <v>0</v>
      </c>
      <c r="I55" s="182">
        <f t="shared" si="7"/>
        <v>1</v>
      </c>
      <c r="J55" s="183">
        <f t="shared" si="7"/>
        <v>1</v>
      </c>
      <c r="K55" s="165">
        <f>SUM(K45:K54)</f>
        <v>4</v>
      </c>
    </row>
    <row r="56" spans="1:16" x14ac:dyDescent="0.2">
      <c r="A56" s="106" t="s">
        <v>522</v>
      </c>
      <c r="B56" s="9"/>
      <c r="C56" s="516"/>
      <c r="D56" s="517"/>
      <c r="E56" s="517"/>
      <c r="F56" s="517"/>
      <c r="G56" s="517"/>
      <c r="H56" s="517"/>
      <c r="I56" s="517"/>
      <c r="J56" s="517"/>
      <c r="K56" s="518"/>
    </row>
    <row r="57" spans="1:16" ht="25.5" x14ac:dyDescent="0.2">
      <c r="A57" s="17" t="s">
        <v>10</v>
      </c>
      <c r="B57" s="13" t="s">
        <v>9</v>
      </c>
      <c r="C57" s="519"/>
      <c r="D57" s="520"/>
      <c r="E57" s="520"/>
      <c r="F57" s="520"/>
      <c r="G57" s="520"/>
      <c r="H57" s="520"/>
      <c r="I57" s="520"/>
      <c r="J57" s="520"/>
      <c r="K57" s="521"/>
    </row>
    <row r="58" spans="1:16" x14ac:dyDescent="0.2">
      <c r="A58" s="19" t="s">
        <v>5</v>
      </c>
      <c r="B58" s="10" t="s">
        <v>8</v>
      </c>
      <c r="C58" s="166"/>
      <c r="D58" s="166"/>
      <c r="E58" s="166"/>
      <c r="F58" s="166"/>
      <c r="G58" s="166"/>
      <c r="H58" s="166"/>
      <c r="I58" s="148"/>
      <c r="J58" s="167"/>
      <c r="K58" s="165">
        <f t="shared" ref="K58:K67" si="8">SUM(C58:J58)</f>
        <v>0</v>
      </c>
    </row>
    <row r="59" spans="1:16" x14ac:dyDescent="0.2">
      <c r="A59" s="19" t="s">
        <v>11</v>
      </c>
      <c r="B59" s="12" t="s">
        <v>6</v>
      </c>
      <c r="C59" s="166"/>
      <c r="D59" s="166"/>
      <c r="E59" s="166"/>
      <c r="F59" s="166"/>
      <c r="G59" s="166"/>
      <c r="H59" s="166"/>
      <c r="I59" s="148"/>
      <c r="J59" s="167"/>
      <c r="K59" s="165">
        <f t="shared" si="8"/>
        <v>0</v>
      </c>
    </row>
    <row r="60" spans="1:16" ht="25.5" x14ac:dyDescent="0.2">
      <c r="A60" s="19" t="s">
        <v>12</v>
      </c>
      <c r="B60" s="12">
        <v>41.43</v>
      </c>
      <c r="C60" s="166"/>
      <c r="D60" s="166"/>
      <c r="E60" s="166"/>
      <c r="F60" s="166"/>
      <c r="G60" s="166"/>
      <c r="H60" s="166"/>
      <c r="I60" s="148"/>
      <c r="J60" s="167"/>
      <c r="K60" s="165">
        <f t="shared" si="8"/>
        <v>0</v>
      </c>
    </row>
    <row r="61" spans="1:16" ht="25.5" x14ac:dyDescent="0.2">
      <c r="A61" s="19" t="s">
        <v>13</v>
      </c>
      <c r="B61" s="12" t="s">
        <v>7</v>
      </c>
      <c r="C61" s="166"/>
      <c r="D61" s="166"/>
      <c r="E61" s="166"/>
      <c r="F61" s="166"/>
      <c r="G61" s="166"/>
      <c r="H61" s="166"/>
      <c r="I61" s="148"/>
      <c r="J61" s="167"/>
      <c r="K61" s="165">
        <f t="shared" si="8"/>
        <v>0</v>
      </c>
    </row>
    <row r="62" spans="1:16" ht="25.5" x14ac:dyDescent="0.2">
      <c r="A62" s="19" t="s">
        <v>14</v>
      </c>
      <c r="B62" s="12" t="s">
        <v>20</v>
      </c>
      <c r="C62" s="166">
        <v>1</v>
      </c>
      <c r="D62" s="166"/>
      <c r="E62" s="166"/>
      <c r="F62" s="166"/>
      <c r="G62" s="166"/>
      <c r="H62" s="166"/>
      <c r="I62" s="148"/>
      <c r="J62" s="167"/>
      <c r="K62" s="165">
        <f t="shared" si="8"/>
        <v>1</v>
      </c>
    </row>
    <row r="63" spans="1:16" x14ac:dyDescent="0.2">
      <c r="A63" s="19" t="s">
        <v>15</v>
      </c>
      <c r="B63" s="12">
        <v>62.65</v>
      </c>
      <c r="C63" s="166"/>
      <c r="D63" s="166"/>
      <c r="E63" s="166"/>
      <c r="F63" s="166"/>
      <c r="G63" s="166"/>
      <c r="H63" s="166"/>
      <c r="I63" s="148"/>
      <c r="J63" s="167"/>
      <c r="K63" s="165">
        <f t="shared" si="8"/>
        <v>0</v>
      </c>
    </row>
    <row r="64" spans="1:16" ht="25.5" x14ac:dyDescent="0.2">
      <c r="A64" s="19" t="s">
        <v>16</v>
      </c>
      <c r="B64" s="12">
        <v>68</v>
      </c>
      <c r="C64" s="166"/>
      <c r="D64" s="166"/>
      <c r="E64" s="166"/>
      <c r="F64" s="166"/>
      <c r="G64" s="166"/>
      <c r="H64" s="166"/>
      <c r="I64" s="148"/>
      <c r="J64" s="167"/>
      <c r="K64" s="165">
        <f t="shared" si="8"/>
        <v>0</v>
      </c>
    </row>
    <row r="65" spans="1:11" ht="25.5" x14ac:dyDescent="0.2">
      <c r="A65" s="19" t="s">
        <v>17</v>
      </c>
      <c r="B65" s="12">
        <v>74.75</v>
      </c>
      <c r="C65" s="166"/>
      <c r="D65" s="166"/>
      <c r="E65" s="166"/>
      <c r="F65" s="166"/>
      <c r="G65" s="166"/>
      <c r="H65" s="166"/>
      <c r="I65" s="148"/>
      <c r="J65" s="167"/>
      <c r="K65" s="165">
        <f t="shared" si="8"/>
        <v>0</v>
      </c>
    </row>
    <row r="66" spans="1:11" ht="25.5" x14ac:dyDescent="0.2">
      <c r="A66" s="19" t="s">
        <v>18</v>
      </c>
      <c r="B66" s="12">
        <v>77</v>
      </c>
      <c r="C66" s="166"/>
      <c r="D66" s="166"/>
      <c r="E66" s="166"/>
      <c r="F66" s="166"/>
      <c r="G66" s="166"/>
      <c r="H66" s="166"/>
      <c r="I66" s="148"/>
      <c r="J66" s="167"/>
      <c r="K66" s="165">
        <f t="shared" si="8"/>
        <v>0</v>
      </c>
    </row>
    <row r="67" spans="1:11" ht="25.5" x14ac:dyDescent="0.2">
      <c r="A67" s="23" t="s">
        <v>19</v>
      </c>
      <c r="B67" s="24">
        <v>81.819999999999993</v>
      </c>
      <c r="C67" s="168"/>
      <c r="D67" s="168"/>
      <c r="E67" s="168"/>
      <c r="F67" s="168"/>
      <c r="G67" s="168"/>
      <c r="H67" s="168"/>
      <c r="I67" s="169"/>
      <c r="J67" s="170"/>
      <c r="K67" s="171">
        <f t="shared" si="8"/>
        <v>0</v>
      </c>
    </row>
    <row r="68" spans="1:11" x14ac:dyDescent="0.2">
      <c r="A68" s="119" t="s">
        <v>111</v>
      </c>
      <c r="B68" s="181" t="s">
        <v>112</v>
      </c>
      <c r="C68" s="182">
        <f>SUM(C58:C67)</f>
        <v>1</v>
      </c>
      <c r="D68" s="182">
        <f t="shared" ref="D68:J68" si="9">SUM(D58:D67)</f>
        <v>0</v>
      </c>
      <c r="E68" s="182">
        <f t="shared" si="9"/>
        <v>0</v>
      </c>
      <c r="F68" s="182">
        <f t="shared" si="9"/>
        <v>0</v>
      </c>
      <c r="G68" s="182">
        <f t="shared" si="9"/>
        <v>0</v>
      </c>
      <c r="H68" s="182">
        <f t="shared" si="9"/>
        <v>0</v>
      </c>
      <c r="I68" s="182">
        <f t="shared" si="9"/>
        <v>0</v>
      </c>
      <c r="J68" s="183">
        <f t="shared" si="9"/>
        <v>0</v>
      </c>
      <c r="K68" s="165">
        <f>SUM(K58:K67)</f>
        <v>1</v>
      </c>
    </row>
    <row r="69" spans="1:11" x14ac:dyDescent="0.2">
      <c r="A69" s="106" t="s">
        <v>531</v>
      </c>
      <c r="B69" s="9"/>
      <c r="C69" s="516"/>
      <c r="D69" s="517"/>
      <c r="E69" s="517"/>
      <c r="F69" s="517"/>
      <c r="G69" s="517"/>
      <c r="H69" s="517"/>
      <c r="I69" s="517"/>
      <c r="J69" s="517"/>
      <c r="K69" s="518"/>
    </row>
    <row r="70" spans="1:11" ht="25.5" x14ac:dyDescent="0.2">
      <c r="A70" s="17" t="s">
        <v>10</v>
      </c>
      <c r="B70" s="13" t="s">
        <v>9</v>
      </c>
      <c r="C70" s="519"/>
      <c r="D70" s="520"/>
      <c r="E70" s="520"/>
      <c r="F70" s="520"/>
      <c r="G70" s="520"/>
      <c r="H70" s="520"/>
      <c r="I70" s="520"/>
      <c r="J70" s="520"/>
      <c r="K70" s="521"/>
    </row>
    <row r="71" spans="1:11" x14ac:dyDescent="0.2">
      <c r="A71" s="19" t="s">
        <v>5</v>
      </c>
      <c r="B71" s="10" t="s">
        <v>8</v>
      </c>
      <c r="C71" s="166"/>
      <c r="D71" s="166"/>
      <c r="E71" s="166"/>
      <c r="F71" s="166"/>
      <c r="G71" s="166"/>
      <c r="H71" s="166"/>
      <c r="I71" s="148"/>
      <c r="J71" s="167"/>
      <c r="K71" s="165">
        <f t="shared" ref="K71:K80" si="10">SUM(C71:J71)</f>
        <v>0</v>
      </c>
    </row>
    <row r="72" spans="1:11" x14ac:dyDescent="0.2">
      <c r="A72" s="19" t="s">
        <v>11</v>
      </c>
      <c r="B72" s="12" t="s">
        <v>6</v>
      </c>
      <c r="C72" s="166"/>
      <c r="D72" s="166"/>
      <c r="E72" s="166"/>
      <c r="F72" s="166"/>
      <c r="G72" s="166"/>
      <c r="H72" s="166"/>
      <c r="I72" s="148">
        <v>2</v>
      </c>
      <c r="J72" s="167">
        <v>2</v>
      </c>
      <c r="K72" s="165">
        <f t="shared" si="10"/>
        <v>4</v>
      </c>
    </row>
    <row r="73" spans="1:11" ht="25.5" x14ac:dyDescent="0.2">
      <c r="A73" s="19" t="s">
        <v>12</v>
      </c>
      <c r="B73" s="12">
        <v>41.43</v>
      </c>
      <c r="C73" s="166"/>
      <c r="D73" s="166"/>
      <c r="E73" s="166"/>
      <c r="F73" s="166"/>
      <c r="G73" s="166"/>
      <c r="H73" s="166"/>
      <c r="I73" s="148"/>
      <c r="J73" s="167"/>
      <c r="K73" s="165">
        <f t="shared" si="10"/>
        <v>0</v>
      </c>
    </row>
    <row r="74" spans="1:11" ht="25.5" x14ac:dyDescent="0.2">
      <c r="A74" s="19" t="s">
        <v>13</v>
      </c>
      <c r="B74" s="12" t="s">
        <v>7</v>
      </c>
      <c r="C74" s="166"/>
      <c r="D74" s="166"/>
      <c r="E74" s="166"/>
      <c r="F74" s="166"/>
      <c r="G74" s="166"/>
      <c r="H74" s="166"/>
      <c r="I74" s="148"/>
      <c r="J74" s="167"/>
      <c r="K74" s="165">
        <f t="shared" si="10"/>
        <v>0</v>
      </c>
    </row>
    <row r="75" spans="1:11" ht="25.5" x14ac:dyDescent="0.2">
      <c r="A75" s="19" t="s">
        <v>14</v>
      </c>
      <c r="B75" s="12" t="s">
        <v>20</v>
      </c>
      <c r="C75" s="166"/>
      <c r="D75" s="166"/>
      <c r="E75" s="166"/>
      <c r="F75" s="166"/>
      <c r="G75" s="166"/>
      <c r="H75" s="166"/>
      <c r="I75" s="148"/>
      <c r="J75" s="167"/>
      <c r="K75" s="165">
        <f t="shared" si="10"/>
        <v>0</v>
      </c>
    </row>
    <row r="76" spans="1:11" x14ac:dyDescent="0.2">
      <c r="A76" s="19" t="s">
        <v>15</v>
      </c>
      <c r="B76" s="12">
        <v>62.65</v>
      </c>
      <c r="C76" s="166"/>
      <c r="D76" s="166"/>
      <c r="E76" s="166"/>
      <c r="F76" s="166"/>
      <c r="G76" s="166"/>
      <c r="H76" s="166"/>
      <c r="I76" s="148"/>
      <c r="J76" s="167"/>
      <c r="K76" s="165">
        <f t="shared" si="10"/>
        <v>0</v>
      </c>
    </row>
    <row r="77" spans="1:11" ht="25.5" x14ac:dyDescent="0.2">
      <c r="A77" s="19" t="s">
        <v>16</v>
      </c>
      <c r="B77" s="12">
        <v>68</v>
      </c>
      <c r="C77" s="166"/>
      <c r="D77" s="166"/>
      <c r="E77" s="166"/>
      <c r="F77" s="166"/>
      <c r="G77" s="166"/>
      <c r="H77" s="166"/>
      <c r="I77" s="148"/>
      <c r="J77" s="167"/>
      <c r="K77" s="165">
        <f t="shared" si="10"/>
        <v>0</v>
      </c>
    </row>
    <row r="78" spans="1:11" ht="25.5" x14ac:dyDescent="0.2">
      <c r="A78" s="19" t="s">
        <v>17</v>
      </c>
      <c r="B78" s="12">
        <v>74.75</v>
      </c>
      <c r="C78" s="166"/>
      <c r="D78" s="166"/>
      <c r="E78" s="166"/>
      <c r="F78" s="166"/>
      <c r="G78" s="166"/>
      <c r="H78" s="166"/>
      <c r="I78" s="148"/>
      <c r="J78" s="167"/>
      <c r="K78" s="165">
        <f t="shared" si="10"/>
        <v>0</v>
      </c>
    </row>
    <row r="79" spans="1:11" ht="25.5" x14ac:dyDescent="0.2">
      <c r="A79" s="19" t="s">
        <v>18</v>
      </c>
      <c r="B79" s="12">
        <v>77</v>
      </c>
      <c r="C79" s="166"/>
      <c r="D79" s="166"/>
      <c r="E79" s="166"/>
      <c r="F79" s="166"/>
      <c r="G79" s="166"/>
      <c r="H79" s="166"/>
      <c r="I79" s="148"/>
      <c r="J79" s="167"/>
      <c r="K79" s="165">
        <f t="shared" si="10"/>
        <v>0</v>
      </c>
    </row>
    <row r="80" spans="1:11" ht="25.5" x14ac:dyDescent="0.2">
      <c r="A80" s="23" t="s">
        <v>19</v>
      </c>
      <c r="B80" s="24">
        <v>81.819999999999993</v>
      </c>
      <c r="C80" s="168"/>
      <c r="D80" s="168"/>
      <c r="E80" s="168"/>
      <c r="F80" s="168"/>
      <c r="G80" s="168"/>
      <c r="H80" s="168"/>
      <c r="I80" s="169"/>
      <c r="J80" s="170"/>
      <c r="K80" s="171">
        <f t="shared" si="10"/>
        <v>0</v>
      </c>
    </row>
    <row r="81" spans="1:11" ht="25.5" x14ac:dyDescent="0.2">
      <c r="A81" s="184" t="s">
        <v>532</v>
      </c>
      <c r="B81" s="174" t="s">
        <v>112</v>
      </c>
      <c r="C81" s="182">
        <f>SUM(C71:C80)</f>
        <v>0</v>
      </c>
      <c r="D81" s="185">
        <f t="shared" ref="D81:J81" si="11">SUM(D71:D80)</f>
        <v>0</v>
      </c>
      <c r="E81" s="185">
        <f t="shared" si="11"/>
        <v>0</v>
      </c>
      <c r="F81" s="185">
        <f t="shared" si="11"/>
        <v>0</v>
      </c>
      <c r="G81" s="185">
        <f t="shared" si="11"/>
        <v>0</v>
      </c>
      <c r="H81" s="185">
        <f t="shared" si="11"/>
        <v>0</v>
      </c>
      <c r="I81" s="185">
        <f t="shared" si="11"/>
        <v>2</v>
      </c>
      <c r="J81" s="186">
        <f t="shared" si="11"/>
        <v>2</v>
      </c>
      <c r="K81" s="171">
        <f>SUM(K71:K80)</f>
        <v>4</v>
      </c>
    </row>
    <row r="82" spans="1:11" x14ac:dyDescent="0.2">
      <c r="A82" s="106" t="s">
        <v>556</v>
      </c>
      <c r="B82" s="9"/>
      <c r="C82" s="516"/>
      <c r="D82" s="517"/>
      <c r="E82" s="517"/>
      <c r="F82" s="517"/>
      <c r="G82" s="517"/>
      <c r="H82" s="517"/>
      <c r="I82" s="517"/>
      <c r="J82" s="517"/>
      <c r="K82" s="518"/>
    </row>
    <row r="83" spans="1:11" ht="25.5" x14ac:dyDescent="0.2">
      <c r="A83" s="17" t="s">
        <v>10</v>
      </c>
      <c r="B83" s="13" t="s">
        <v>9</v>
      </c>
      <c r="C83" s="519"/>
      <c r="D83" s="520"/>
      <c r="E83" s="520"/>
      <c r="F83" s="520"/>
      <c r="G83" s="520"/>
      <c r="H83" s="520"/>
      <c r="I83" s="520"/>
      <c r="J83" s="520"/>
      <c r="K83" s="521"/>
    </row>
    <row r="84" spans="1:11" x14ac:dyDescent="0.2">
      <c r="A84" s="19" t="s">
        <v>5</v>
      </c>
      <c r="B84" s="10" t="s">
        <v>8</v>
      </c>
      <c r="C84" s="166">
        <f t="shared" ref="C84:J93" si="12">SUM(C6,C19,C32,C45,C58,C71)</f>
        <v>0</v>
      </c>
      <c r="D84" s="166">
        <f t="shared" si="12"/>
        <v>0</v>
      </c>
      <c r="E84" s="166">
        <f t="shared" si="12"/>
        <v>0</v>
      </c>
      <c r="F84" s="166">
        <f t="shared" si="12"/>
        <v>0</v>
      </c>
      <c r="G84" s="166">
        <f t="shared" si="12"/>
        <v>0</v>
      </c>
      <c r="H84" s="166">
        <f t="shared" si="12"/>
        <v>0</v>
      </c>
      <c r="I84" s="148">
        <f t="shared" si="12"/>
        <v>0</v>
      </c>
      <c r="J84" s="167">
        <f t="shared" si="12"/>
        <v>0</v>
      </c>
      <c r="K84" s="165">
        <f>SUM(C84:J84)</f>
        <v>0</v>
      </c>
    </row>
    <row r="85" spans="1:11" x14ac:dyDescent="0.2">
      <c r="A85" s="19" t="s">
        <v>11</v>
      </c>
      <c r="B85" s="12" t="s">
        <v>6</v>
      </c>
      <c r="C85" s="166">
        <f t="shared" si="12"/>
        <v>1</v>
      </c>
      <c r="D85" s="166">
        <f t="shared" si="12"/>
        <v>0</v>
      </c>
      <c r="E85" s="166">
        <f t="shared" si="12"/>
        <v>0</v>
      </c>
      <c r="F85" s="166">
        <f t="shared" si="12"/>
        <v>0</v>
      </c>
      <c r="G85" s="166">
        <f t="shared" si="12"/>
        <v>4</v>
      </c>
      <c r="H85" s="166">
        <f t="shared" si="12"/>
        <v>1</v>
      </c>
      <c r="I85" s="148">
        <f t="shared" si="12"/>
        <v>6</v>
      </c>
      <c r="J85" s="167">
        <f t="shared" si="12"/>
        <v>6</v>
      </c>
      <c r="K85" s="165">
        <f t="shared" ref="K85:K93" si="13">SUM(C85:J85)</f>
        <v>18</v>
      </c>
    </row>
    <row r="86" spans="1:11" ht="25.5" x14ac:dyDescent="0.2">
      <c r="A86" s="19" t="s">
        <v>12</v>
      </c>
      <c r="B86" s="12">
        <v>41.43</v>
      </c>
      <c r="C86" s="166">
        <f t="shared" si="12"/>
        <v>0</v>
      </c>
      <c r="D86" s="166">
        <f t="shared" si="12"/>
        <v>0</v>
      </c>
      <c r="E86" s="166">
        <f t="shared" si="12"/>
        <v>0</v>
      </c>
      <c r="F86" s="166">
        <f t="shared" si="12"/>
        <v>0</v>
      </c>
      <c r="G86" s="166">
        <f t="shared" si="12"/>
        <v>0</v>
      </c>
      <c r="H86" s="166">
        <f t="shared" si="12"/>
        <v>0</v>
      </c>
      <c r="I86" s="148">
        <f t="shared" si="12"/>
        <v>0</v>
      </c>
      <c r="J86" s="167">
        <f t="shared" si="12"/>
        <v>0</v>
      </c>
      <c r="K86" s="165">
        <f t="shared" si="13"/>
        <v>0</v>
      </c>
    </row>
    <row r="87" spans="1:11" ht="25.5" x14ac:dyDescent="0.2">
      <c r="A87" s="19" t="s">
        <v>13</v>
      </c>
      <c r="B87" s="12" t="s">
        <v>7</v>
      </c>
      <c r="C87" s="166">
        <f t="shared" si="12"/>
        <v>0</v>
      </c>
      <c r="D87" s="166">
        <f t="shared" si="12"/>
        <v>0</v>
      </c>
      <c r="E87" s="166">
        <f t="shared" si="12"/>
        <v>0</v>
      </c>
      <c r="F87" s="166">
        <f t="shared" si="12"/>
        <v>0</v>
      </c>
      <c r="G87" s="166">
        <f t="shared" si="12"/>
        <v>0</v>
      </c>
      <c r="H87" s="166">
        <f t="shared" si="12"/>
        <v>0</v>
      </c>
      <c r="I87" s="148">
        <f t="shared" si="12"/>
        <v>0</v>
      </c>
      <c r="J87" s="167">
        <f t="shared" si="12"/>
        <v>0</v>
      </c>
      <c r="K87" s="165">
        <f t="shared" si="13"/>
        <v>0</v>
      </c>
    </row>
    <row r="88" spans="1:11" ht="25.5" x14ac:dyDescent="0.2">
      <c r="A88" s="19" t="s">
        <v>14</v>
      </c>
      <c r="B88" s="12" t="s">
        <v>20</v>
      </c>
      <c r="C88" s="166">
        <f t="shared" si="12"/>
        <v>1</v>
      </c>
      <c r="D88" s="166">
        <f t="shared" si="12"/>
        <v>0</v>
      </c>
      <c r="E88" s="166">
        <f t="shared" si="12"/>
        <v>0</v>
      </c>
      <c r="F88" s="166">
        <f t="shared" si="12"/>
        <v>0</v>
      </c>
      <c r="G88" s="166">
        <f t="shared" si="12"/>
        <v>1</v>
      </c>
      <c r="H88" s="166">
        <f t="shared" si="12"/>
        <v>1</v>
      </c>
      <c r="I88" s="148">
        <f t="shared" si="12"/>
        <v>0</v>
      </c>
      <c r="J88" s="167">
        <f t="shared" si="12"/>
        <v>0</v>
      </c>
      <c r="K88" s="165">
        <f t="shared" si="13"/>
        <v>3</v>
      </c>
    </row>
    <row r="89" spans="1:11" x14ac:dyDescent="0.2">
      <c r="A89" s="19" t="s">
        <v>15</v>
      </c>
      <c r="B89" s="12">
        <v>62.65</v>
      </c>
      <c r="C89" s="166">
        <f t="shared" si="12"/>
        <v>1</v>
      </c>
      <c r="D89" s="166">
        <f t="shared" si="12"/>
        <v>1</v>
      </c>
      <c r="E89" s="166">
        <f t="shared" si="12"/>
        <v>0</v>
      </c>
      <c r="F89" s="166">
        <f t="shared" si="12"/>
        <v>0</v>
      </c>
      <c r="G89" s="166">
        <f t="shared" si="12"/>
        <v>2</v>
      </c>
      <c r="H89" s="166">
        <f t="shared" si="12"/>
        <v>2</v>
      </c>
      <c r="I89" s="148">
        <f t="shared" si="12"/>
        <v>2</v>
      </c>
      <c r="J89" s="167">
        <f t="shared" si="12"/>
        <v>2</v>
      </c>
      <c r="K89" s="165">
        <f t="shared" si="13"/>
        <v>10</v>
      </c>
    </row>
    <row r="90" spans="1:11" ht="25.5" x14ac:dyDescent="0.2">
      <c r="A90" s="19" t="s">
        <v>16</v>
      </c>
      <c r="B90" s="12">
        <v>68</v>
      </c>
      <c r="C90" s="166">
        <f>SUM(C12,C25,C51,C64,C77)</f>
        <v>0</v>
      </c>
      <c r="D90" s="166">
        <f t="shared" si="12"/>
        <v>0</v>
      </c>
      <c r="E90" s="166">
        <f t="shared" si="12"/>
        <v>0</v>
      </c>
      <c r="F90" s="166">
        <f t="shared" si="12"/>
        <v>0</v>
      </c>
      <c r="G90" s="166">
        <f t="shared" si="12"/>
        <v>0</v>
      </c>
      <c r="H90" s="166">
        <f t="shared" si="12"/>
        <v>0</v>
      </c>
      <c r="I90" s="148">
        <f t="shared" si="12"/>
        <v>0</v>
      </c>
      <c r="J90" s="167">
        <f t="shared" si="12"/>
        <v>0</v>
      </c>
      <c r="K90" s="165">
        <f t="shared" si="13"/>
        <v>0</v>
      </c>
    </row>
    <row r="91" spans="1:11" ht="25.5" x14ac:dyDescent="0.2">
      <c r="A91" s="19" t="s">
        <v>17</v>
      </c>
      <c r="B91" s="12">
        <v>74.75</v>
      </c>
      <c r="C91" s="166">
        <f>SUM(C13,C26,C39,C52,C65,C78)</f>
        <v>0</v>
      </c>
      <c r="D91" s="166">
        <f t="shared" si="12"/>
        <v>0</v>
      </c>
      <c r="E91" s="166">
        <f t="shared" si="12"/>
        <v>0</v>
      </c>
      <c r="F91" s="166">
        <f t="shared" si="12"/>
        <v>0</v>
      </c>
      <c r="G91" s="166">
        <f t="shared" si="12"/>
        <v>0</v>
      </c>
      <c r="H91" s="166">
        <f t="shared" si="12"/>
        <v>0</v>
      </c>
      <c r="I91" s="148">
        <f t="shared" si="12"/>
        <v>0</v>
      </c>
      <c r="J91" s="167">
        <f t="shared" si="12"/>
        <v>0</v>
      </c>
      <c r="K91" s="165">
        <f t="shared" si="13"/>
        <v>0</v>
      </c>
    </row>
    <row r="92" spans="1:11" ht="25.5" x14ac:dyDescent="0.2">
      <c r="A92" s="19" t="s">
        <v>18</v>
      </c>
      <c r="B92" s="12">
        <v>77</v>
      </c>
      <c r="C92" s="166">
        <f>SUM(C14,C27,C40,C53,C66,C79)</f>
        <v>0</v>
      </c>
      <c r="D92" s="166">
        <f t="shared" si="12"/>
        <v>0</v>
      </c>
      <c r="E92" s="166">
        <f t="shared" si="12"/>
        <v>0</v>
      </c>
      <c r="F92" s="166">
        <f t="shared" si="12"/>
        <v>0</v>
      </c>
      <c r="G92" s="166">
        <f t="shared" si="12"/>
        <v>0</v>
      </c>
      <c r="H92" s="166">
        <f t="shared" si="12"/>
        <v>0</v>
      </c>
      <c r="I92" s="148">
        <f t="shared" si="12"/>
        <v>0</v>
      </c>
      <c r="J92" s="167">
        <f t="shared" si="12"/>
        <v>0</v>
      </c>
      <c r="K92" s="165">
        <f t="shared" si="13"/>
        <v>0</v>
      </c>
    </row>
    <row r="93" spans="1:11" ht="26.25" thickBot="1" x14ac:dyDescent="0.25">
      <c r="A93" s="23" t="s">
        <v>19</v>
      </c>
      <c r="B93" s="24">
        <v>81.819999999999993</v>
      </c>
      <c r="C93" s="168">
        <f>SUM(C15,C28,C41,C54,C67,C80)</f>
        <v>0</v>
      </c>
      <c r="D93" s="168">
        <f t="shared" si="12"/>
        <v>0</v>
      </c>
      <c r="E93" s="168">
        <f t="shared" si="12"/>
        <v>0</v>
      </c>
      <c r="F93" s="168">
        <f t="shared" si="12"/>
        <v>0</v>
      </c>
      <c r="G93" s="168">
        <f t="shared" si="12"/>
        <v>0</v>
      </c>
      <c r="H93" s="168">
        <f t="shared" si="12"/>
        <v>0</v>
      </c>
      <c r="I93" s="169">
        <f t="shared" si="12"/>
        <v>1</v>
      </c>
      <c r="J93" s="170">
        <f t="shared" si="12"/>
        <v>1</v>
      </c>
      <c r="K93" s="171">
        <f t="shared" si="13"/>
        <v>2</v>
      </c>
    </row>
    <row r="94" spans="1:11" ht="13.5" thickBot="1" x14ac:dyDescent="0.25">
      <c r="A94" s="111" t="s">
        <v>557</v>
      </c>
      <c r="B94" s="177" t="s">
        <v>112</v>
      </c>
      <c r="C94" s="112">
        <f>SUM(C16,C29,C42,C55,C68,C81)</f>
        <v>3</v>
      </c>
      <c r="D94" s="112">
        <f>SUM(D16,D29,D42,D55,D68,D81,)</f>
        <v>1</v>
      </c>
      <c r="E94" s="112">
        <f>SUM(E16,E29,E42,E55,E68,E81)</f>
        <v>0</v>
      </c>
      <c r="F94" s="112">
        <f>SUM(F16,F29,F42,F55,F68,F81)</f>
        <v>0</v>
      </c>
      <c r="G94" s="112">
        <f>SUM(G16,G29,G42,G55,G68,G81)</f>
        <v>7</v>
      </c>
      <c r="H94" s="112">
        <f>SUM(H16,H29,H42,H55,H68,H81)</f>
        <v>4</v>
      </c>
      <c r="I94" s="112">
        <f>SUM(I16,I29,I42,I55,I68,I81)</f>
        <v>9</v>
      </c>
      <c r="J94" s="112">
        <f>SUM(J16,J29,J55,J68,J81)</f>
        <v>8</v>
      </c>
      <c r="K94" s="113">
        <f>SUM(K84:K93)</f>
        <v>33</v>
      </c>
    </row>
  </sheetData>
  <mergeCells count="19">
    <mergeCell ref="C70:K70"/>
    <mergeCell ref="C82:K82"/>
    <mergeCell ref="C83:K83"/>
    <mergeCell ref="C43:K43"/>
    <mergeCell ref="C44:K44"/>
    <mergeCell ref="C56:K56"/>
    <mergeCell ref="C57:K57"/>
    <mergeCell ref="C69:K69"/>
    <mergeCell ref="A1:K1"/>
    <mergeCell ref="C2:D2"/>
    <mergeCell ref="E2:F2"/>
    <mergeCell ref="G2:H2"/>
    <mergeCell ref="I2:J2"/>
    <mergeCell ref="C30:K30"/>
    <mergeCell ref="C31:K31"/>
    <mergeCell ref="C4:K4"/>
    <mergeCell ref="C5:K5"/>
    <mergeCell ref="C17:K17"/>
    <mergeCell ref="C18:K18"/>
  </mergeCells>
  <pageMargins left="0.7" right="0.7" top="0.75" bottom="0.75" header="0.3" footer="0.3"/>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I35"/>
  <sheetViews>
    <sheetView zoomScaleNormal="100" workbookViewId="0">
      <selection sqref="A1:B1"/>
    </sheetView>
  </sheetViews>
  <sheetFormatPr defaultRowHeight="12.75" x14ac:dyDescent="0.2"/>
  <cols>
    <col min="1" max="1" width="51.42578125" style="2" customWidth="1"/>
    <col min="2" max="2" width="51.425781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25.5" customHeight="1" x14ac:dyDescent="0.2">
      <c r="A1" s="538" t="s">
        <v>725</v>
      </c>
      <c r="B1" s="526"/>
      <c r="D1" s="539" t="s">
        <v>403</v>
      </c>
      <c r="E1" s="540"/>
      <c r="F1" s="540"/>
      <c r="G1" s="540"/>
      <c r="H1" s="540"/>
      <c r="I1" s="541"/>
    </row>
    <row r="2" spans="1:9" s="5" customFormat="1" ht="38.25" customHeight="1" x14ac:dyDescent="0.2">
      <c r="A2" s="16" t="s">
        <v>508</v>
      </c>
      <c r="B2" s="44"/>
      <c r="C2" s="1"/>
      <c r="D2" s="127" t="s">
        <v>508</v>
      </c>
      <c r="E2" s="376" t="s">
        <v>0</v>
      </c>
      <c r="F2" s="376" t="s">
        <v>2</v>
      </c>
      <c r="G2" s="376" t="s">
        <v>1</v>
      </c>
      <c r="H2" s="376" t="s">
        <v>3</v>
      </c>
      <c r="I2" s="257" t="s">
        <v>89</v>
      </c>
    </row>
    <row r="3" spans="1:9" s="5" customFormat="1" ht="15" customHeight="1" x14ac:dyDescent="0.2">
      <c r="A3" s="30" t="s">
        <v>27</v>
      </c>
      <c r="B3" s="83" t="s">
        <v>567</v>
      </c>
      <c r="C3" s="1"/>
      <c r="D3" s="115" t="s">
        <v>114</v>
      </c>
      <c r="E3" s="7">
        <v>1</v>
      </c>
      <c r="F3" s="7"/>
      <c r="G3" s="7">
        <v>3</v>
      </c>
      <c r="H3" s="7">
        <v>1</v>
      </c>
      <c r="I3" s="32">
        <f>SUM(E3:H3)</f>
        <v>5</v>
      </c>
    </row>
    <row r="4" spans="1:9" ht="27.75" customHeight="1" thickBot="1" x14ac:dyDescent="0.25">
      <c r="A4" s="19" t="s">
        <v>23</v>
      </c>
      <c r="B4" s="390" t="s">
        <v>568</v>
      </c>
      <c r="D4" s="116" t="s">
        <v>443</v>
      </c>
      <c r="E4" s="114">
        <v>2</v>
      </c>
      <c r="F4" s="114"/>
      <c r="G4" s="114">
        <v>3</v>
      </c>
      <c r="H4" s="114"/>
      <c r="I4" s="258">
        <f>SUM(E4:H4)</f>
        <v>5</v>
      </c>
    </row>
    <row r="5" spans="1:9" ht="12.75" customHeight="1" x14ac:dyDescent="0.2">
      <c r="A5" s="19" t="s">
        <v>24</v>
      </c>
      <c r="B5" s="81"/>
    </row>
    <row r="6" spans="1:9" ht="12.75" customHeight="1" x14ac:dyDescent="0.2">
      <c r="A6" s="19" t="s">
        <v>25</v>
      </c>
      <c r="B6" s="46">
        <v>2004</v>
      </c>
    </row>
    <row r="7" spans="1:9" ht="12.75" customHeight="1" x14ac:dyDescent="0.2">
      <c r="A7" s="82" t="s">
        <v>29</v>
      </c>
      <c r="B7" s="81" t="s">
        <v>569</v>
      </c>
    </row>
    <row r="8" spans="1:9" ht="12.75" customHeight="1" x14ac:dyDescent="0.2">
      <c r="A8" s="19" t="s">
        <v>31</v>
      </c>
      <c r="B8" s="81">
        <v>2</v>
      </c>
    </row>
    <row r="9" spans="1:9" ht="25.5" customHeight="1" x14ac:dyDescent="0.2">
      <c r="A9" s="19" t="s">
        <v>30</v>
      </c>
      <c r="B9" s="81" t="s">
        <v>537</v>
      </c>
    </row>
    <row r="10" spans="1:9" ht="76.5" x14ac:dyDescent="0.2">
      <c r="A10" s="19" t="s">
        <v>26</v>
      </c>
      <c r="B10" s="381" t="s">
        <v>570</v>
      </c>
    </row>
    <row r="11" spans="1:9" ht="38.25" x14ac:dyDescent="0.2">
      <c r="A11" s="19" t="s">
        <v>101</v>
      </c>
      <c r="B11" s="381" t="s">
        <v>571</v>
      </c>
    </row>
    <row r="12" spans="1:9" ht="25.5" x14ac:dyDescent="0.2">
      <c r="A12" s="19" t="s">
        <v>100</v>
      </c>
      <c r="B12" s="381" t="s">
        <v>572</v>
      </c>
    </row>
    <row r="13" spans="1:9" ht="15.75" thickBot="1" x14ac:dyDescent="0.3">
      <c r="A13" s="136" t="s">
        <v>94</v>
      </c>
      <c r="B13" s="137">
        <v>2</v>
      </c>
    </row>
    <row r="14" spans="1:9" x14ac:dyDescent="0.2">
      <c r="A14" s="79" t="s">
        <v>28</v>
      </c>
      <c r="B14" s="80" t="s">
        <v>573</v>
      </c>
    </row>
    <row r="15" spans="1:9" ht="25.5" x14ac:dyDescent="0.2">
      <c r="A15" s="19" t="s">
        <v>23</v>
      </c>
      <c r="B15" s="390" t="s">
        <v>568</v>
      </c>
    </row>
    <row r="16" spans="1:9" x14ac:dyDescent="0.2">
      <c r="A16" s="19" t="s">
        <v>24</v>
      </c>
      <c r="B16" s="81"/>
    </row>
    <row r="17" spans="1:2" x14ac:dyDescent="0.2">
      <c r="A17" s="19" t="s">
        <v>25</v>
      </c>
      <c r="B17" s="46">
        <v>2012</v>
      </c>
    </row>
    <row r="18" spans="1:2" x14ac:dyDescent="0.2">
      <c r="A18" s="82" t="s">
        <v>29</v>
      </c>
      <c r="B18" s="81" t="s">
        <v>569</v>
      </c>
    </row>
    <row r="19" spans="1:2" x14ac:dyDescent="0.2">
      <c r="A19" s="19" t="s">
        <v>31</v>
      </c>
      <c r="B19" s="81">
        <v>3</v>
      </c>
    </row>
    <row r="20" spans="1:2" ht="25.5" x14ac:dyDescent="0.2">
      <c r="A20" s="19" t="s">
        <v>30</v>
      </c>
      <c r="B20" s="81" t="s">
        <v>574</v>
      </c>
    </row>
    <row r="21" spans="1:2" ht="89.25" x14ac:dyDescent="0.2">
      <c r="A21" s="19" t="s">
        <v>26</v>
      </c>
      <c r="B21" s="381" t="s">
        <v>575</v>
      </c>
    </row>
    <row r="22" spans="1:2" ht="38.25" x14ac:dyDescent="0.2">
      <c r="A22" s="19" t="s">
        <v>101</v>
      </c>
      <c r="B22" s="381" t="s">
        <v>576</v>
      </c>
    </row>
    <row r="23" spans="1:2" ht="25.5" x14ac:dyDescent="0.2">
      <c r="A23" s="19" t="s">
        <v>100</v>
      </c>
      <c r="B23" s="381" t="s">
        <v>572</v>
      </c>
    </row>
    <row r="24" spans="1:2" ht="15.75" thickBot="1" x14ac:dyDescent="0.3">
      <c r="A24" s="134" t="s">
        <v>94</v>
      </c>
      <c r="B24" s="135">
        <v>3</v>
      </c>
    </row>
    <row r="25" spans="1:2" x14ac:dyDescent="0.2">
      <c r="A25" s="382" t="s">
        <v>577</v>
      </c>
      <c r="B25" s="383" t="s">
        <v>578</v>
      </c>
    </row>
    <row r="26" spans="1:2" x14ac:dyDescent="0.2">
      <c r="A26" s="384" t="s">
        <v>23</v>
      </c>
      <c r="B26" s="385" t="s">
        <v>579</v>
      </c>
    </row>
    <row r="27" spans="1:2" x14ac:dyDescent="0.2">
      <c r="A27" s="384" t="s">
        <v>24</v>
      </c>
      <c r="B27" s="385"/>
    </row>
    <row r="28" spans="1:2" x14ac:dyDescent="0.2">
      <c r="A28" s="384" t="s">
        <v>25</v>
      </c>
      <c r="B28" s="386">
        <v>38873</v>
      </c>
    </row>
    <row r="29" spans="1:2" x14ac:dyDescent="0.2">
      <c r="A29" s="387" t="s">
        <v>29</v>
      </c>
      <c r="B29" s="385" t="s">
        <v>569</v>
      </c>
    </row>
    <row r="30" spans="1:2" x14ac:dyDescent="0.2">
      <c r="A30" s="384" t="s">
        <v>31</v>
      </c>
      <c r="B30" s="385" t="s">
        <v>580</v>
      </c>
    </row>
    <row r="31" spans="1:2" ht="25.5" x14ac:dyDescent="0.2">
      <c r="A31" s="384" t="s">
        <v>30</v>
      </c>
      <c r="B31" s="385" t="s">
        <v>581</v>
      </c>
    </row>
    <row r="32" spans="1:2" ht="38.25" x14ac:dyDescent="0.2">
      <c r="A32" s="384" t="s">
        <v>26</v>
      </c>
      <c r="B32" s="388" t="s">
        <v>582</v>
      </c>
    </row>
    <row r="33" spans="1:2" ht="25.5" x14ac:dyDescent="0.2">
      <c r="A33" s="384" t="s">
        <v>101</v>
      </c>
      <c r="B33" s="388" t="s">
        <v>583</v>
      </c>
    </row>
    <row r="34" spans="1:2" ht="38.25" x14ac:dyDescent="0.2">
      <c r="A34" s="384" t="s">
        <v>100</v>
      </c>
      <c r="B34" s="388" t="s">
        <v>584</v>
      </c>
    </row>
    <row r="35" spans="1:2" ht="15.75" thickBot="1" x14ac:dyDescent="0.3">
      <c r="A35" s="134" t="s">
        <v>94</v>
      </c>
      <c r="B35" s="389">
        <v>0</v>
      </c>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I26"/>
  <sheetViews>
    <sheetView workbookViewId="0">
      <selection activeCell="C18" sqref="C18"/>
    </sheetView>
  </sheetViews>
  <sheetFormatPr defaultRowHeight="12.75" x14ac:dyDescent="0.2"/>
  <cols>
    <col min="1" max="1" width="38.5703125" style="2" customWidth="1"/>
    <col min="2" max="2" width="51.28515625" style="3" customWidth="1"/>
    <col min="3" max="3" width="9.140625" style="1" customWidth="1"/>
    <col min="4" max="4" width="35" style="1" bestFit="1" customWidth="1"/>
    <col min="5" max="5" width="9.140625" style="1"/>
    <col min="6" max="6" width="10.28515625" style="1" customWidth="1"/>
    <col min="7" max="7" width="11" style="1" customWidth="1"/>
    <col min="8" max="16384" width="9.140625" style="1"/>
  </cols>
  <sheetData>
    <row r="1" spans="1:9" ht="34.5" customHeight="1" x14ac:dyDescent="0.2">
      <c r="A1" s="542" t="s">
        <v>497</v>
      </c>
      <c r="B1" s="543"/>
      <c r="D1" s="539" t="s">
        <v>402</v>
      </c>
      <c r="E1" s="540"/>
      <c r="F1" s="540"/>
      <c r="G1" s="540"/>
      <c r="H1" s="540"/>
      <c r="I1" s="541"/>
    </row>
    <row r="2" spans="1:9" s="5" customFormat="1" ht="38.25" customHeight="1" x14ac:dyDescent="0.2">
      <c r="A2" s="16" t="s">
        <v>533</v>
      </c>
      <c r="B2" s="44"/>
      <c r="D2" s="127" t="s">
        <v>508</v>
      </c>
      <c r="E2" s="252" t="s">
        <v>0</v>
      </c>
      <c r="F2" s="252" t="s">
        <v>2</v>
      </c>
      <c r="G2" s="252" t="s">
        <v>1</v>
      </c>
      <c r="H2" s="252" t="s">
        <v>3</v>
      </c>
      <c r="I2" s="257" t="s">
        <v>89</v>
      </c>
    </row>
    <row r="3" spans="1:9" s="5" customFormat="1" x14ac:dyDescent="0.2">
      <c r="A3" s="30" t="s">
        <v>32</v>
      </c>
      <c r="B3" s="357" t="s">
        <v>534</v>
      </c>
      <c r="D3" s="115" t="s">
        <v>114</v>
      </c>
      <c r="E3" s="332">
        <v>1</v>
      </c>
      <c r="F3" s="332"/>
      <c r="G3" s="332"/>
      <c r="H3" s="332"/>
      <c r="I3" s="334">
        <f>SUM(E3:H3)</f>
        <v>1</v>
      </c>
    </row>
    <row r="4" spans="1:9" s="5" customFormat="1" ht="13.5" thickBot="1" x14ac:dyDescent="0.25">
      <c r="A4" s="30" t="s">
        <v>68</v>
      </c>
      <c r="B4" s="357" t="s">
        <v>535</v>
      </c>
      <c r="D4" s="116" t="s">
        <v>443</v>
      </c>
      <c r="E4" s="358">
        <v>18</v>
      </c>
      <c r="F4" s="358"/>
      <c r="G4" s="358"/>
      <c r="H4" s="358"/>
      <c r="I4" s="359">
        <f>SUM(E4:H4)</f>
        <v>18</v>
      </c>
    </row>
    <row r="5" spans="1:9" ht="25.5" x14ac:dyDescent="0.2">
      <c r="A5" s="19" t="s">
        <v>33</v>
      </c>
      <c r="B5" s="336" t="s">
        <v>536</v>
      </c>
    </row>
    <row r="6" spans="1:9" x14ac:dyDescent="0.2">
      <c r="A6" s="19" t="s">
        <v>25</v>
      </c>
      <c r="B6" s="360">
        <v>2006</v>
      </c>
    </row>
    <row r="7" spans="1:9" x14ac:dyDescent="0.2">
      <c r="A7" s="19" t="s">
        <v>31</v>
      </c>
      <c r="B7" s="360">
        <v>6</v>
      </c>
    </row>
    <row r="8" spans="1:9" ht="25.5" x14ac:dyDescent="0.2">
      <c r="A8" s="19" t="s">
        <v>30</v>
      </c>
      <c r="B8" s="360" t="s">
        <v>537</v>
      </c>
    </row>
    <row r="9" spans="1:9" ht="51" x14ac:dyDescent="0.2">
      <c r="A9" s="19" t="s">
        <v>26</v>
      </c>
      <c r="B9" s="336" t="s">
        <v>538</v>
      </c>
      <c r="D9" s="77"/>
    </row>
    <row r="10" spans="1:9" x14ac:dyDescent="0.2">
      <c r="A10" s="75" t="s">
        <v>94</v>
      </c>
      <c r="B10" s="361" t="s">
        <v>539</v>
      </c>
    </row>
    <row r="26" spans="2:2" x14ac:dyDescent="0.2">
      <c r="B26" s="138"/>
    </row>
  </sheetData>
  <mergeCells count="2">
    <mergeCell ref="A1:B1"/>
    <mergeCell ref="D1:I1"/>
  </mergeCells>
  <pageMargins left="0.7" right="0.7" top="0.75" bottom="0.75" header="0.3" footer="0.3"/>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J17"/>
  <sheetViews>
    <sheetView workbookViewId="0">
      <selection activeCell="C25" sqref="C25"/>
    </sheetView>
  </sheetViews>
  <sheetFormatPr defaultRowHeight="12.75" x14ac:dyDescent="0.2"/>
  <cols>
    <col min="1" max="1" width="22.7109375" style="2" customWidth="1"/>
    <col min="2" max="2" width="10.4257812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523" t="s">
        <v>565</v>
      </c>
      <c r="B1" s="524"/>
      <c r="C1" s="524"/>
      <c r="D1" s="524"/>
      <c r="E1" s="524"/>
      <c r="F1" s="524"/>
      <c r="G1" s="524"/>
      <c r="H1" s="524"/>
      <c r="I1" s="524"/>
      <c r="J1" s="526"/>
    </row>
    <row r="2" spans="1:10" s="5" customFormat="1" ht="38.25" customHeight="1" x14ac:dyDescent="0.2">
      <c r="A2" s="16" t="s">
        <v>508</v>
      </c>
      <c r="B2" s="8"/>
      <c r="C2" s="534" t="s">
        <v>61</v>
      </c>
      <c r="D2" s="534"/>
      <c r="E2" s="534"/>
      <c r="F2" s="534" t="s">
        <v>62</v>
      </c>
      <c r="G2" s="534"/>
      <c r="H2" s="534"/>
      <c r="I2" s="545" t="s">
        <v>63</v>
      </c>
      <c r="J2" s="547" t="s">
        <v>4</v>
      </c>
    </row>
    <row r="3" spans="1:10" s="5" customFormat="1" ht="25.5" x14ac:dyDescent="0.2">
      <c r="A3" s="16"/>
      <c r="B3" s="8"/>
      <c r="C3" s="102" t="s">
        <v>65</v>
      </c>
      <c r="D3" s="102" t="s">
        <v>135</v>
      </c>
      <c r="E3" s="102" t="s">
        <v>136</v>
      </c>
      <c r="F3" s="102" t="s">
        <v>65</v>
      </c>
      <c r="G3" s="237" t="s">
        <v>135</v>
      </c>
      <c r="H3" s="102" t="s">
        <v>136</v>
      </c>
      <c r="I3" s="546"/>
      <c r="J3" s="548"/>
    </row>
    <row r="4" spans="1:10" s="2" customFormat="1" ht="25.5" x14ac:dyDescent="0.2">
      <c r="A4" s="17" t="s">
        <v>10</v>
      </c>
      <c r="B4" s="13" t="s">
        <v>9</v>
      </c>
      <c r="C4" s="544"/>
      <c r="D4" s="544"/>
      <c r="E4" s="544"/>
      <c r="F4" s="544"/>
      <c r="G4" s="544"/>
      <c r="H4" s="544"/>
      <c r="I4" s="544"/>
      <c r="J4" s="18"/>
    </row>
    <row r="5" spans="1:10" x14ac:dyDescent="0.2">
      <c r="A5" s="19" t="s">
        <v>5</v>
      </c>
      <c r="B5" s="10" t="s">
        <v>8</v>
      </c>
      <c r="C5" s="11">
        <v>1</v>
      </c>
      <c r="D5" s="11"/>
      <c r="E5" s="11"/>
      <c r="F5" s="11">
        <v>75</v>
      </c>
      <c r="G5" s="11"/>
      <c r="H5" s="11"/>
      <c r="I5" s="11"/>
      <c r="J5" s="20">
        <f>SUM(C5:I5)</f>
        <v>76</v>
      </c>
    </row>
    <row r="6" spans="1:10" x14ac:dyDescent="0.2">
      <c r="A6" s="19" t="s">
        <v>11</v>
      </c>
      <c r="B6" s="12" t="s">
        <v>6</v>
      </c>
      <c r="C6" s="11"/>
      <c r="D6" s="11">
        <v>4</v>
      </c>
      <c r="E6" s="11"/>
      <c r="F6" s="11"/>
      <c r="G6" s="11"/>
      <c r="H6" s="11"/>
      <c r="I6" s="11">
        <v>9</v>
      </c>
      <c r="J6" s="20">
        <f t="shared" ref="J6:J14" si="0">SUM(C6:I6)</f>
        <v>13</v>
      </c>
    </row>
    <row r="7" spans="1:10" ht="25.5" x14ac:dyDescent="0.2">
      <c r="A7" s="19" t="s">
        <v>12</v>
      </c>
      <c r="B7" s="12">
        <v>41.43</v>
      </c>
      <c r="C7" s="11"/>
      <c r="D7" s="11"/>
      <c r="E7" s="11"/>
      <c r="F7" s="11"/>
      <c r="G7" s="11"/>
      <c r="H7" s="11"/>
      <c r="I7" s="11"/>
      <c r="J7" s="20">
        <f t="shared" si="0"/>
        <v>0</v>
      </c>
    </row>
    <row r="8" spans="1:10" ht="25.5" x14ac:dyDescent="0.2">
      <c r="A8" s="19" t="s">
        <v>13</v>
      </c>
      <c r="B8" s="12" t="s">
        <v>7</v>
      </c>
      <c r="C8" s="11">
        <v>10</v>
      </c>
      <c r="D8" s="11"/>
      <c r="E8" s="11"/>
      <c r="F8" s="11">
        <v>3</v>
      </c>
      <c r="G8" s="11"/>
      <c r="H8" s="11"/>
      <c r="I8" s="11">
        <v>4</v>
      </c>
      <c r="J8" s="20">
        <f t="shared" si="0"/>
        <v>17</v>
      </c>
    </row>
    <row r="9" spans="1:10" ht="25.5" x14ac:dyDescent="0.2">
      <c r="A9" s="19" t="s">
        <v>14</v>
      </c>
      <c r="B9" s="12" t="s">
        <v>20</v>
      </c>
      <c r="C9" s="11">
        <v>12</v>
      </c>
      <c r="D9" s="11">
        <v>2</v>
      </c>
      <c r="E9" s="11"/>
      <c r="F9" s="11">
        <v>8</v>
      </c>
      <c r="G9" s="11">
        <v>5</v>
      </c>
      <c r="H9" s="11">
        <v>2</v>
      </c>
      <c r="I9" s="11">
        <v>15</v>
      </c>
      <c r="J9" s="20">
        <f t="shared" si="0"/>
        <v>44</v>
      </c>
    </row>
    <row r="10" spans="1:10" x14ac:dyDescent="0.2">
      <c r="A10" s="19" t="s">
        <v>15</v>
      </c>
      <c r="B10" s="12">
        <v>62.65</v>
      </c>
      <c r="C10" s="11">
        <v>1</v>
      </c>
      <c r="D10" s="11">
        <v>45</v>
      </c>
      <c r="E10" s="11"/>
      <c r="F10" s="11"/>
      <c r="G10" s="11"/>
      <c r="H10" s="11"/>
      <c r="I10" s="11"/>
      <c r="J10" s="20">
        <f t="shared" si="0"/>
        <v>46</v>
      </c>
    </row>
    <row r="11" spans="1:10" ht="25.5" x14ac:dyDescent="0.2">
      <c r="A11" s="19" t="s">
        <v>16</v>
      </c>
      <c r="B11" s="12">
        <v>68</v>
      </c>
      <c r="C11" s="11">
        <v>1</v>
      </c>
      <c r="D11" s="11"/>
      <c r="E11" s="11"/>
      <c r="F11" s="11"/>
      <c r="G11" s="11"/>
      <c r="H11" s="11"/>
      <c r="I11" s="11">
        <v>6</v>
      </c>
      <c r="J11" s="20">
        <f t="shared" si="0"/>
        <v>7</v>
      </c>
    </row>
    <row r="12" spans="1:10" ht="25.5" x14ac:dyDescent="0.2">
      <c r="A12" s="19" t="s">
        <v>17</v>
      </c>
      <c r="B12" s="12">
        <v>74.75</v>
      </c>
      <c r="C12" s="11">
        <v>2</v>
      </c>
      <c r="D12" s="11">
        <v>1</v>
      </c>
      <c r="E12" s="11"/>
      <c r="F12" s="11">
        <v>6</v>
      </c>
      <c r="G12" s="11">
        <v>2</v>
      </c>
      <c r="H12" s="11"/>
      <c r="I12" s="11"/>
      <c r="J12" s="20">
        <f t="shared" si="0"/>
        <v>11</v>
      </c>
    </row>
    <row r="13" spans="1:10" ht="25.5" x14ac:dyDescent="0.2">
      <c r="A13" s="19" t="s">
        <v>18</v>
      </c>
      <c r="B13" s="12">
        <v>77</v>
      </c>
      <c r="C13" s="11"/>
      <c r="D13" s="11"/>
      <c r="E13" s="11"/>
      <c r="F13" s="11"/>
      <c r="G13" s="11"/>
      <c r="H13" s="11"/>
      <c r="I13" s="11">
        <v>4</v>
      </c>
      <c r="J13" s="20">
        <f t="shared" si="0"/>
        <v>4</v>
      </c>
    </row>
    <row r="14" spans="1:10" ht="25.5" x14ac:dyDescent="0.2">
      <c r="A14" s="19" t="s">
        <v>19</v>
      </c>
      <c r="B14" s="12">
        <v>81.819999999999993</v>
      </c>
      <c r="C14" s="11"/>
      <c r="D14" s="11"/>
      <c r="E14" s="11"/>
      <c r="F14" s="11">
        <v>13</v>
      </c>
      <c r="G14" s="11">
        <v>1</v>
      </c>
      <c r="H14" s="11"/>
      <c r="I14" s="11">
        <v>23</v>
      </c>
      <c r="J14" s="20">
        <f t="shared" si="0"/>
        <v>37</v>
      </c>
    </row>
    <row r="15" spans="1:10" ht="13.5" thickBot="1" x14ac:dyDescent="0.25">
      <c r="A15" s="27" t="s">
        <v>451</v>
      </c>
      <c r="B15" s="28"/>
      <c r="C15" s="29">
        <f>SUM(C5:C14)</f>
        <v>27</v>
      </c>
      <c r="D15" s="29">
        <f t="shared" ref="D15:J15" si="1">SUM(D5:D14)</f>
        <v>52</v>
      </c>
      <c r="E15" s="29">
        <f t="shared" si="1"/>
        <v>0</v>
      </c>
      <c r="F15" s="29">
        <f t="shared" si="1"/>
        <v>105</v>
      </c>
      <c r="G15" s="29">
        <f t="shared" si="1"/>
        <v>8</v>
      </c>
      <c r="H15" s="29">
        <f t="shared" si="1"/>
        <v>2</v>
      </c>
      <c r="I15" s="29">
        <f t="shared" si="1"/>
        <v>61</v>
      </c>
      <c r="J15" s="21">
        <f t="shared" si="1"/>
        <v>255</v>
      </c>
    </row>
    <row r="17" spans="2:2" x14ac:dyDescent="0.2">
      <c r="B17" s="4"/>
    </row>
  </sheetData>
  <mergeCells count="6">
    <mergeCell ref="A1:J1"/>
    <mergeCell ref="C2:E2"/>
    <mergeCell ref="F2:H2"/>
    <mergeCell ref="C4:I4"/>
    <mergeCell ref="I2:I3"/>
    <mergeCell ref="J2:J3"/>
  </mergeCell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K17"/>
  <sheetViews>
    <sheetView workbookViewId="0">
      <selection activeCell="G26" sqref="G26"/>
    </sheetView>
  </sheetViews>
  <sheetFormatPr defaultRowHeight="12.75" x14ac:dyDescent="0.2"/>
  <cols>
    <col min="1" max="1" width="22.7109375" style="2" customWidth="1"/>
    <col min="2" max="2" width="10.4257812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523" t="s">
        <v>566</v>
      </c>
      <c r="B1" s="524"/>
      <c r="C1" s="524"/>
      <c r="D1" s="524"/>
      <c r="E1" s="524"/>
      <c r="F1" s="524"/>
      <c r="G1" s="524"/>
      <c r="H1" s="524"/>
      <c r="I1" s="524"/>
      <c r="J1" s="524"/>
      <c r="K1" s="526"/>
    </row>
    <row r="2" spans="1:11" s="5" customFormat="1" ht="38.25" customHeight="1" x14ac:dyDescent="0.2">
      <c r="A2" s="16" t="s">
        <v>508</v>
      </c>
      <c r="B2" s="8"/>
      <c r="C2" s="534" t="s">
        <v>61</v>
      </c>
      <c r="D2" s="534"/>
      <c r="E2" s="534"/>
      <c r="F2" s="534" t="s">
        <v>62</v>
      </c>
      <c r="G2" s="534"/>
      <c r="H2" s="534"/>
      <c r="I2" s="545" t="s">
        <v>63</v>
      </c>
      <c r="J2" s="550" t="s">
        <v>4</v>
      </c>
      <c r="K2" s="552" t="s">
        <v>64</v>
      </c>
    </row>
    <row r="3" spans="1:11" s="5" customFormat="1" ht="30.75" customHeight="1" x14ac:dyDescent="0.2">
      <c r="A3" s="16"/>
      <c r="B3" s="8"/>
      <c r="C3" s="237" t="s">
        <v>65</v>
      </c>
      <c r="D3" s="237" t="s">
        <v>135</v>
      </c>
      <c r="E3" s="237" t="s">
        <v>136</v>
      </c>
      <c r="F3" s="237" t="s">
        <v>65</v>
      </c>
      <c r="G3" s="237" t="s">
        <v>135</v>
      </c>
      <c r="H3" s="237" t="s">
        <v>136</v>
      </c>
      <c r="I3" s="546"/>
      <c r="J3" s="551"/>
      <c r="K3" s="553"/>
    </row>
    <row r="4" spans="1:11" s="2" customFormat="1" ht="25.5" x14ac:dyDescent="0.2">
      <c r="A4" s="17" t="s">
        <v>10</v>
      </c>
      <c r="B4" s="13" t="s">
        <v>9</v>
      </c>
      <c r="C4" s="544"/>
      <c r="D4" s="544"/>
      <c r="E4" s="544"/>
      <c r="F4" s="544"/>
      <c r="G4" s="544"/>
      <c r="H4" s="544"/>
      <c r="I4" s="544"/>
      <c r="J4" s="38"/>
      <c r="K4" s="40"/>
    </row>
    <row r="5" spans="1:11" x14ac:dyDescent="0.2">
      <c r="A5" s="19" t="s">
        <v>5</v>
      </c>
      <c r="B5" s="10" t="s">
        <v>8</v>
      </c>
      <c r="C5" s="11">
        <v>4</v>
      </c>
      <c r="D5" s="11"/>
      <c r="E5" s="11"/>
      <c r="F5" s="11">
        <v>2024</v>
      </c>
      <c r="G5" s="11"/>
      <c r="H5" s="11"/>
      <c r="I5" s="11"/>
      <c r="J5" s="15">
        <f t="shared" ref="J5:J14" si="0">SUM(C5:I5)</f>
        <v>2028</v>
      </c>
      <c r="K5" s="37"/>
    </row>
    <row r="6" spans="1:11" x14ac:dyDescent="0.2">
      <c r="A6" s="19" t="s">
        <v>11</v>
      </c>
      <c r="B6" s="12" t="s">
        <v>6</v>
      </c>
      <c r="C6" s="11"/>
      <c r="D6" s="11">
        <v>52</v>
      </c>
      <c r="E6" s="11"/>
      <c r="F6" s="11"/>
      <c r="G6" s="11"/>
      <c r="H6" s="11"/>
      <c r="I6" s="11">
        <v>322</v>
      </c>
      <c r="J6" s="15">
        <f t="shared" si="0"/>
        <v>374</v>
      </c>
      <c r="K6" s="37"/>
    </row>
    <row r="7" spans="1:11" ht="26.25" customHeight="1" x14ac:dyDescent="0.2">
      <c r="A7" s="19" t="s">
        <v>12</v>
      </c>
      <c r="B7" s="12">
        <v>41.43</v>
      </c>
      <c r="C7" s="11"/>
      <c r="D7" s="11"/>
      <c r="E7" s="11"/>
      <c r="F7" s="11"/>
      <c r="G7" s="11"/>
      <c r="H7" s="11"/>
      <c r="I7" s="11"/>
      <c r="J7" s="15">
        <f t="shared" si="0"/>
        <v>0</v>
      </c>
      <c r="K7" s="37"/>
    </row>
    <row r="8" spans="1:11" ht="25.5" x14ac:dyDescent="0.2">
      <c r="A8" s="19" t="s">
        <v>13</v>
      </c>
      <c r="B8" s="12" t="s">
        <v>7</v>
      </c>
      <c r="C8" s="11">
        <v>369</v>
      </c>
      <c r="D8" s="11"/>
      <c r="E8" s="11"/>
      <c r="F8" s="11">
        <v>77</v>
      </c>
      <c r="G8" s="11"/>
      <c r="H8" s="11"/>
      <c r="I8" s="11">
        <v>170</v>
      </c>
      <c r="J8" s="15">
        <f t="shared" si="0"/>
        <v>616</v>
      </c>
      <c r="K8" s="37"/>
    </row>
    <row r="9" spans="1:11" ht="25.5" x14ac:dyDescent="0.2">
      <c r="A9" s="19" t="s">
        <v>14</v>
      </c>
      <c r="B9" s="12" t="s">
        <v>20</v>
      </c>
      <c r="C9" s="11">
        <v>579</v>
      </c>
      <c r="D9" s="11">
        <v>24</v>
      </c>
      <c r="E9" s="11"/>
      <c r="F9" s="11">
        <v>189</v>
      </c>
      <c r="G9" s="11">
        <v>69</v>
      </c>
      <c r="H9" s="11">
        <v>9</v>
      </c>
      <c r="I9" s="11">
        <v>382</v>
      </c>
      <c r="J9" s="15">
        <f t="shared" si="0"/>
        <v>1252</v>
      </c>
      <c r="K9" s="37"/>
    </row>
    <row r="10" spans="1:11" x14ac:dyDescent="0.2">
      <c r="A10" s="19" t="s">
        <v>15</v>
      </c>
      <c r="B10" s="12">
        <v>62.65</v>
      </c>
      <c r="C10" s="11"/>
      <c r="D10" s="11">
        <v>7</v>
      </c>
      <c r="E10" s="11"/>
      <c r="F10" s="11"/>
      <c r="G10" s="11"/>
      <c r="H10" s="11"/>
      <c r="I10" s="11"/>
      <c r="J10" s="15">
        <f t="shared" si="0"/>
        <v>7</v>
      </c>
      <c r="K10" s="37"/>
    </row>
    <row r="11" spans="1:11" ht="25.5" x14ac:dyDescent="0.2">
      <c r="A11" s="19" t="s">
        <v>16</v>
      </c>
      <c r="B11" s="12">
        <v>68</v>
      </c>
      <c r="C11" s="11"/>
      <c r="D11" s="11"/>
      <c r="E11" s="11"/>
      <c r="F11" s="11"/>
      <c r="G11" s="11"/>
      <c r="H11" s="11"/>
      <c r="I11" s="11">
        <v>128</v>
      </c>
      <c r="J11" s="15">
        <f t="shared" si="0"/>
        <v>128</v>
      </c>
      <c r="K11" s="37"/>
    </row>
    <row r="12" spans="1:11" ht="25.5" x14ac:dyDescent="0.2">
      <c r="A12" s="19" t="s">
        <v>17</v>
      </c>
      <c r="B12" s="12">
        <v>74.75</v>
      </c>
      <c r="C12" s="11">
        <v>110</v>
      </c>
      <c r="D12" s="11">
        <v>32</v>
      </c>
      <c r="E12" s="11"/>
      <c r="F12" s="11">
        <v>397</v>
      </c>
      <c r="G12" s="11">
        <v>66</v>
      </c>
      <c r="H12" s="11"/>
      <c r="I12" s="11"/>
      <c r="J12" s="15">
        <f t="shared" si="0"/>
        <v>605</v>
      </c>
      <c r="K12" s="37"/>
    </row>
    <row r="13" spans="1:11" ht="25.5" x14ac:dyDescent="0.2">
      <c r="A13" s="19" t="s">
        <v>18</v>
      </c>
      <c r="B13" s="12">
        <v>77</v>
      </c>
      <c r="C13" s="11"/>
      <c r="D13" s="11"/>
      <c r="E13" s="11"/>
      <c r="F13" s="11"/>
      <c r="G13" s="11"/>
      <c r="H13" s="11"/>
      <c r="I13" s="11">
        <v>173</v>
      </c>
      <c r="J13" s="15">
        <f t="shared" si="0"/>
        <v>173</v>
      </c>
      <c r="K13" s="37"/>
    </row>
    <row r="14" spans="1:11" ht="25.5" x14ac:dyDescent="0.2">
      <c r="A14" s="19" t="s">
        <v>19</v>
      </c>
      <c r="B14" s="12">
        <v>81.819999999999993</v>
      </c>
      <c r="C14" s="11"/>
      <c r="D14" s="11"/>
      <c r="E14" s="11"/>
      <c r="F14" s="11">
        <v>145</v>
      </c>
      <c r="G14" s="11">
        <v>7</v>
      </c>
      <c r="H14" s="11"/>
      <c r="I14" s="11">
        <v>391</v>
      </c>
      <c r="J14" s="15">
        <f t="shared" si="0"/>
        <v>543</v>
      </c>
      <c r="K14" s="37"/>
    </row>
    <row r="15" spans="1:11" ht="13.5" thickBot="1" x14ac:dyDescent="0.25">
      <c r="A15" s="27" t="s">
        <v>4</v>
      </c>
      <c r="B15" s="28"/>
      <c r="C15" s="29">
        <f t="shared" ref="C15:J15" si="1">SUM(C5:C14)</f>
        <v>1062</v>
      </c>
      <c r="D15" s="29">
        <f t="shared" si="1"/>
        <v>115</v>
      </c>
      <c r="E15" s="29">
        <f t="shared" si="1"/>
        <v>0</v>
      </c>
      <c r="F15" s="29">
        <f t="shared" si="1"/>
        <v>2832</v>
      </c>
      <c r="G15" s="29">
        <f t="shared" si="1"/>
        <v>142</v>
      </c>
      <c r="H15" s="29">
        <f t="shared" si="1"/>
        <v>9</v>
      </c>
      <c r="I15" s="29">
        <f t="shared" si="1"/>
        <v>1566</v>
      </c>
      <c r="J15" s="29">
        <f t="shared" si="1"/>
        <v>5726</v>
      </c>
      <c r="K15" s="21"/>
    </row>
    <row r="17" spans="1:11" ht="30" customHeight="1" x14ac:dyDescent="0.2">
      <c r="A17" s="549" t="s">
        <v>460</v>
      </c>
      <c r="B17" s="549"/>
      <c r="C17" s="549"/>
      <c r="D17" s="549"/>
      <c r="E17" s="549"/>
      <c r="F17" s="549"/>
      <c r="G17" s="549"/>
      <c r="H17" s="549"/>
      <c r="I17" s="549"/>
      <c r="J17" s="549"/>
      <c r="K17" s="549"/>
    </row>
  </sheetData>
  <mergeCells count="8">
    <mergeCell ref="A17:K17"/>
    <mergeCell ref="C4:I4"/>
    <mergeCell ref="A1:K1"/>
    <mergeCell ref="C2:E2"/>
    <mergeCell ref="F2:H2"/>
    <mergeCell ref="I2:I3"/>
    <mergeCell ref="J2:J3"/>
    <mergeCell ref="K2:K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workbookViewId="0">
      <selection activeCell="E116" sqref="E116"/>
    </sheetView>
  </sheetViews>
  <sheetFormatPr defaultRowHeight="12.75" x14ac:dyDescent="0.2"/>
  <cols>
    <col min="1" max="1" width="27.4257812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554" t="s">
        <v>390</v>
      </c>
      <c r="B1" s="555"/>
      <c r="C1" s="555"/>
      <c r="D1" s="555"/>
      <c r="E1" s="555"/>
      <c r="F1" s="555"/>
      <c r="G1" s="555"/>
      <c r="H1" s="555"/>
      <c r="I1" s="555"/>
      <c r="J1" s="555"/>
      <c r="K1" s="543"/>
    </row>
    <row r="2" spans="1:11" s="5" customFormat="1" ht="38.25" customHeight="1" x14ac:dyDescent="0.2">
      <c r="A2" s="16" t="s">
        <v>508</v>
      </c>
      <c r="B2" s="8"/>
      <c r="C2" s="534" t="s">
        <v>0</v>
      </c>
      <c r="D2" s="534"/>
      <c r="E2" s="534" t="s">
        <v>2</v>
      </c>
      <c r="F2" s="534"/>
      <c r="G2" s="534" t="s">
        <v>1</v>
      </c>
      <c r="H2" s="534"/>
      <c r="I2" s="529" t="s">
        <v>3</v>
      </c>
      <c r="J2" s="530"/>
      <c r="K2" s="50" t="s">
        <v>4</v>
      </c>
    </row>
    <row r="3" spans="1:11" s="5" customFormat="1" ht="13.5" customHeight="1" thickBot="1" x14ac:dyDescent="0.25">
      <c r="A3" s="48"/>
      <c r="B3" s="53"/>
      <c r="C3" s="54" t="s">
        <v>21</v>
      </c>
      <c r="D3" s="54" t="s">
        <v>22</v>
      </c>
      <c r="E3" s="54" t="s">
        <v>21</v>
      </c>
      <c r="F3" s="54" t="s">
        <v>22</v>
      </c>
      <c r="G3" s="54" t="s">
        <v>21</v>
      </c>
      <c r="H3" s="54" t="s">
        <v>22</v>
      </c>
      <c r="I3" s="133" t="s">
        <v>21</v>
      </c>
      <c r="J3" s="133" t="s">
        <v>22</v>
      </c>
      <c r="K3" s="43"/>
    </row>
    <row r="4" spans="1:11" x14ac:dyDescent="0.2">
      <c r="A4" s="106" t="s">
        <v>519</v>
      </c>
      <c r="B4" s="9"/>
      <c r="C4" s="516"/>
      <c r="D4" s="517"/>
      <c r="E4" s="517"/>
      <c r="F4" s="517"/>
      <c r="G4" s="517"/>
      <c r="H4" s="517"/>
      <c r="I4" s="517"/>
      <c r="J4" s="517"/>
      <c r="K4" s="518"/>
    </row>
    <row r="5" spans="1:11" ht="25.5" x14ac:dyDescent="0.2">
      <c r="A5" s="17" t="s">
        <v>10</v>
      </c>
      <c r="B5" s="13" t="s">
        <v>9</v>
      </c>
      <c r="C5" s="519"/>
      <c r="D5" s="520"/>
      <c r="E5" s="520"/>
      <c r="F5" s="520"/>
      <c r="G5" s="520"/>
      <c r="H5" s="520"/>
      <c r="I5" s="520"/>
      <c r="J5" s="520"/>
      <c r="K5" s="521"/>
    </row>
    <row r="6" spans="1:11" x14ac:dyDescent="0.2">
      <c r="A6" s="19" t="s">
        <v>5</v>
      </c>
      <c r="B6" s="10" t="s">
        <v>8</v>
      </c>
      <c r="C6" s="11"/>
      <c r="D6" s="11"/>
      <c r="E6" s="11"/>
      <c r="F6" s="11"/>
      <c r="G6" s="11"/>
      <c r="H6" s="11"/>
      <c r="I6" s="129"/>
      <c r="J6" s="130"/>
      <c r="K6" s="20">
        <f>SUM(C6:J6)</f>
        <v>0</v>
      </c>
    </row>
    <row r="7" spans="1:11" x14ac:dyDescent="0.2">
      <c r="A7" s="19" t="s">
        <v>11</v>
      </c>
      <c r="B7" s="12" t="s">
        <v>6</v>
      </c>
      <c r="C7" s="11">
        <v>736</v>
      </c>
      <c r="D7" s="11">
        <v>292</v>
      </c>
      <c r="E7" s="11"/>
      <c r="F7" s="11"/>
      <c r="G7" s="11">
        <v>203</v>
      </c>
      <c r="H7" s="11">
        <v>241</v>
      </c>
      <c r="I7" s="129">
        <v>52</v>
      </c>
      <c r="J7" s="130">
        <v>57</v>
      </c>
      <c r="K7" s="20">
        <f t="shared" ref="K7:K15" si="0">SUM(C7:J7)</f>
        <v>1581</v>
      </c>
    </row>
    <row r="8" spans="1:11" ht="25.5" x14ac:dyDescent="0.2">
      <c r="A8" s="19" t="s">
        <v>12</v>
      </c>
      <c r="B8" s="12">
        <v>41.43</v>
      </c>
      <c r="C8" s="11"/>
      <c r="D8" s="11"/>
      <c r="E8" s="11"/>
      <c r="F8" s="11"/>
      <c r="G8" s="11"/>
      <c r="H8" s="11"/>
      <c r="I8" s="129"/>
      <c r="J8" s="130"/>
      <c r="K8" s="20">
        <f t="shared" si="0"/>
        <v>0</v>
      </c>
    </row>
    <row r="9" spans="1:11" ht="25.5" x14ac:dyDescent="0.2">
      <c r="A9" s="19" t="s">
        <v>13</v>
      </c>
      <c r="B9" s="12" t="s">
        <v>7</v>
      </c>
      <c r="C9" s="11"/>
      <c r="D9" s="11"/>
      <c r="E9" s="11"/>
      <c r="F9" s="11"/>
      <c r="G9" s="11"/>
      <c r="H9" s="11"/>
      <c r="I9" s="129"/>
      <c r="J9" s="130"/>
      <c r="K9" s="20">
        <f t="shared" si="0"/>
        <v>0</v>
      </c>
    </row>
    <row r="10" spans="1:11" ht="25.5" x14ac:dyDescent="0.2">
      <c r="A10" s="19" t="s">
        <v>14</v>
      </c>
      <c r="B10" s="12" t="s">
        <v>20</v>
      </c>
      <c r="C10" s="11"/>
      <c r="D10" s="11"/>
      <c r="E10" s="11"/>
      <c r="F10" s="11"/>
      <c r="G10" s="11"/>
      <c r="H10" s="11"/>
      <c r="I10" s="129"/>
      <c r="J10" s="130"/>
      <c r="K10" s="20">
        <f t="shared" si="0"/>
        <v>0</v>
      </c>
    </row>
    <row r="11" spans="1:11" x14ac:dyDescent="0.2">
      <c r="A11" s="19" t="s">
        <v>15</v>
      </c>
      <c r="B11" s="12">
        <v>62.65</v>
      </c>
      <c r="C11" s="11"/>
      <c r="D11" s="11"/>
      <c r="E11" s="11"/>
      <c r="F11" s="11"/>
      <c r="G11" s="11"/>
      <c r="H11" s="11"/>
      <c r="I11" s="129"/>
      <c r="J11" s="130"/>
      <c r="K11" s="20">
        <f t="shared" si="0"/>
        <v>0</v>
      </c>
    </row>
    <row r="12" spans="1:11" ht="25.5" x14ac:dyDescent="0.2">
      <c r="A12" s="19" t="s">
        <v>16</v>
      </c>
      <c r="B12" s="12">
        <v>68</v>
      </c>
      <c r="C12" s="11"/>
      <c r="D12" s="11"/>
      <c r="E12" s="11"/>
      <c r="F12" s="11"/>
      <c r="G12" s="11"/>
      <c r="H12" s="11"/>
      <c r="I12" s="129"/>
      <c r="J12" s="130"/>
      <c r="K12" s="20">
        <f t="shared" si="0"/>
        <v>0</v>
      </c>
    </row>
    <row r="13" spans="1:11" ht="25.5" x14ac:dyDescent="0.2">
      <c r="A13" s="19" t="s">
        <v>17</v>
      </c>
      <c r="B13" s="12">
        <v>74.75</v>
      </c>
      <c r="C13" s="11"/>
      <c r="D13" s="11"/>
      <c r="E13" s="11"/>
      <c r="F13" s="11"/>
      <c r="G13" s="11"/>
      <c r="H13" s="11"/>
      <c r="I13" s="129"/>
      <c r="J13" s="130"/>
      <c r="K13" s="20">
        <f t="shared" si="0"/>
        <v>0</v>
      </c>
    </row>
    <row r="14" spans="1:11" x14ac:dyDescent="0.2">
      <c r="A14" s="19" t="s">
        <v>18</v>
      </c>
      <c r="B14" s="12">
        <v>77</v>
      </c>
      <c r="C14" s="11"/>
      <c r="D14" s="11"/>
      <c r="E14" s="11"/>
      <c r="F14" s="11"/>
      <c r="G14" s="11"/>
      <c r="H14" s="11"/>
      <c r="I14" s="129"/>
      <c r="J14" s="130"/>
      <c r="K14" s="20">
        <f t="shared" si="0"/>
        <v>0</v>
      </c>
    </row>
    <row r="15" spans="1:11" x14ac:dyDescent="0.2">
      <c r="A15" s="23" t="s">
        <v>19</v>
      </c>
      <c r="B15" s="24">
        <v>81.819999999999993</v>
      </c>
      <c r="C15" s="25"/>
      <c r="D15" s="25"/>
      <c r="E15" s="25"/>
      <c r="F15" s="25"/>
      <c r="G15" s="25"/>
      <c r="H15" s="25"/>
      <c r="I15" s="131"/>
      <c r="J15" s="132"/>
      <c r="K15" s="26">
        <f t="shared" si="0"/>
        <v>0</v>
      </c>
    </row>
    <row r="16" spans="1:11" x14ac:dyDescent="0.2">
      <c r="A16" s="119" t="s">
        <v>111</v>
      </c>
      <c r="B16" s="181" t="s">
        <v>112</v>
      </c>
      <c r="C16" s="15">
        <f>SUM(C6:C15)</f>
        <v>736</v>
      </c>
      <c r="D16" s="68">
        <f t="shared" ref="D16:J16" si="1">SUM(D6:D15)</f>
        <v>292</v>
      </c>
      <c r="E16" s="68">
        <f t="shared" si="1"/>
        <v>0</v>
      </c>
      <c r="F16" s="68">
        <f t="shared" si="1"/>
        <v>0</v>
      </c>
      <c r="G16" s="68">
        <f t="shared" si="1"/>
        <v>203</v>
      </c>
      <c r="H16" s="68">
        <f t="shared" si="1"/>
        <v>241</v>
      </c>
      <c r="I16" s="68">
        <f t="shared" si="1"/>
        <v>52</v>
      </c>
      <c r="J16" s="69">
        <f t="shared" si="1"/>
        <v>57</v>
      </c>
      <c r="K16" s="26">
        <f>SUM(K6:K15)</f>
        <v>1581</v>
      </c>
    </row>
    <row r="17" spans="1:11" x14ac:dyDescent="0.2">
      <c r="A17" s="172" t="s">
        <v>540</v>
      </c>
      <c r="B17" s="110" t="s">
        <v>112</v>
      </c>
      <c r="C17" s="129">
        <v>326</v>
      </c>
      <c r="D17" s="129">
        <v>124</v>
      </c>
      <c r="E17" s="129"/>
      <c r="F17" s="129"/>
      <c r="G17" s="129">
        <v>106</v>
      </c>
      <c r="H17" s="129">
        <v>140</v>
      </c>
      <c r="I17" s="129">
        <v>22</v>
      </c>
      <c r="J17" s="129">
        <v>30</v>
      </c>
      <c r="K17" s="20">
        <f t="shared" ref="K17:K18" si="2">SUM(C17:J17)</f>
        <v>748</v>
      </c>
    </row>
    <row r="18" spans="1:11" x14ac:dyDescent="0.2">
      <c r="A18" s="172" t="s">
        <v>541</v>
      </c>
      <c r="B18" s="110" t="s">
        <v>112</v>
      </c>
      <c r="C18" s="107">
        <v>39</v>
      </c>
      <c r="D18" s="107">
        <v>9</v>
      </c>
      <c r="E18" s="107"/>
      <c r="F18" s="107"/>
      <c r="G18" s="107">
        <v>16</v>
      </c>
      <c r="H18" s="107">
        <v>15</v>
      </c>
      <c r="I18" s="107">
        <v>10</v>
      </c>
      <c r="J18" s="107">
        <v>12</v>
      </c>
      <c r="K18" s="20">
        <f t="shared" si="2"/>
        <v>101</v>
      </c>
    </row>
    <row r="19" spans="1:11" s="2" customFormat="1" ht="25.5" x14ac:dyDescent="0.2">
      <c r="A19" s="106" t="s">
        <v>520</v>
      </c>
      <c r="B19" s="9"/>
      <c r="C19" s="516"/>
      <c r="D19" s="517"/>
      <c r="E19" s="517"/>
      <c r="F19" s="517"/>
      <c r="G19" s="517"/>
      <c r="H19" s="517"/>
      <c r="I19" s="517"/>
      <c r="J19" s="517"/>
      <c r="K19" s="518"/>
    </row>
    <row r="20" spans="1:11" ht="25.5" x14ac:dyDescent="0.2">
      <c r="A20" s="17" t="s">
        <v>10</v>
      </c>
      <c r="B20" s="13" t="s">
        <v>9</v>
      </c>
      <c r="C20" s="519"/>
      <c r="D20" s="520"/>
      <c r="E20" s="520"/>
      <c r="F20" s="520"/>
      <c r="G20" s="520"/>
      <c r="H20" s="520"/>
      <c r="I20" s="520"/>
      <c r="J20" s="520"/>
      <c r="K20" s="521"/>
    </row>
    <row r="21" spans="1:11" x14ac:dyDescent="0.2">
      <c r="A21" s="19" t="s">
        <v>5</v>
      </c>
      <c r="B21" s="10" t="s">
        <v>8</v>
      </c>
      <c r="C21" s="11"/>
      <c r="D21" s="11"/>
      <c r="E21" s="11"/>
      <c r="F21" s="11"/>
      <c r="G21" s="11"/>
      <c r="H21" s="11"/>
      <c r="I21" s="129"/>
      <c r="J21" s="130"/>
      <c r="K21" s="20">
        <f>SUM(C21:J21)</f>
        <v>0</v>
      </c>
    </row>
    <row r="22" spans="1:11" x14ac:dyDescent="0.2">
      <c r="A22" s="19" t="s">
        <v>11</v>
      </c>
      <c r="B22" s="12" t="s">
        <v>6</v>
      </c>
      <c r="C22" s="11"/>
      <c r="D22" s="11"/>
      <c r="E22" s="11"/>
      <c r="F22" s="11"/>
      <c r="G22" s="11"/>
      <c r="H22" s="11"/>
      <c r="I22" s="129"/>
      <c r="J22" s="130"/>
      <c r="K22" s="20">
        <f t="shared" ref="K22:K33" si="3">SUM(C22:J22)</f>
        <v>0</v>
      </c>
    </row>
    <row r="23" spans="1:11" ht="25.5" x14ac:dyDescent="0.2">
      <c r="A23" s="19" t="s">
        <v>12</v>
      </c>
      <c r="B23" s="12">
        <v>41.43</v>
      </c>
      <c r="C23" s="11"/>
      <c r="D23" s="11"/>
      <c r="E23" s="11"/>
      <c r="F23" s="11"/>
      <c r="G23" s="11"/>
      <c r="H23" s="11"/>
      <c r="I23" s="129"/>
      <c r="J23" s="130"/>
      <c r="K23" s="20">
        <f t="shared" si="3"/>
        <v>0</v>
      </c>
    </row>
    <row r="24" spans="1:11" ht="25.5" x14ac:dyDescent="0.2">
      <c r="A24" s="19" t="s">
        <v>13</v>
      </c>
      <c r="B24" s="12" t="s">
        <v>7</v>
      </c>
      <c r="C24" s="11"/>
      <c r="D24" s="11"/>
      <c r="E24" s="11"/>
      <c r="F24" s="11"/>
      <c r="G24" s="11"/>
      <c r="H24" s="11"/>
      <c r="I24" s="129"/>
      <c r="J24" s="130"/>
      <c r="K24" s="20">
        <f t="shared" si="3"/>
        <v>0</v>
      </c>
    </row>
    <row r="25" spans="1:11" ht="25.5" x14ac:dyDescent="0.2">
      <c r="A25" s="19" t="s">
        <v>14</v>
      </c>
      <c r="B25" s="12" t="s">
        <v>20</v>
      </c>
      <c r="C25" s="11"/>
      <c r="D25" s="11"/>
      <c r="E25" s="11"/>
      <c r="F25" s="11"/>
      <c r="G25" s="11"/>
      <c r="H25" s="11"/>
      <c r="I25" s="129"/>
      <c r="J25" s="130"/>
      <c r="K25" s="20">
        <f t="shared" si="3"/>
        <v>0</v>
      </c>
    </row>
    <row r="26" spans="1:11" x14ac:dyDescent="0.2">
      <c r="A26" s="19" t="s">
        <v>15</v>
      </c>
      <c r="B26" s="12">
        <v>62.65</v>
      </c>
      <c r="C26" s="11">
        <v>750</v>
      </c>
      <c r="D26" s="11">
        <v>310</v>
      </c>
      <c r="E26" s="11"/>
      <c r="F26" s="11"/>
      <c r="G26" s="11">
        <v>302</v>
      </c>
      <c r="H26" s="11">
        <v>519</v>
      </c>
      <c r="I26" s="129">
        <v>47</v>
      </c>
      <c r="J26" s="130">
        <v>53</v>
      </c>
      <c r="K26" s="20">
        <f t="shared" si="3"/>
        <v>1981</v>
      </c>
    </row>
    <row r="27" spans="1:11" ht="25.5" x14ac:dyDescent="0.2">
      <c r="A27" s="19" t="s">
        <v>16</v>
      </c>
      <c r="B27" s="12">
        <v>68</v>
      </c>
      <c r="C27" s="11"/>
      <c r="D27" s="11"/>
      <c r="E27" s="11"/>
      <c r="F27" s="11"/>
      <c r="G27" s="11"/>
      <c r="H27" s="11"/>
      <c r="I27" s="129"/>
      <c r="J27" s="130"/>
      <c r="K27" s="20">
        <f t="shared" si="3"/>
        <v>0</v>
      </c>
    </row>
    <row r="28" spans="1:11" ht="25.5" x14ac:dyDescent="0.2">
      <c r="A28" s="19" t="s">
        <v>17</v>
      </c>
      <c r="B28" s="12">
        <v>74.75</v>
      </c>
      <c r="C28" s="11"/>
      <c r="D28" s="11"/>
      <c r="E28" s="11"/>
      <c r="F28" s="11"/>
      <c r="G28" s="11"/>
      <c r="H28" s="11"/>
      <c r="I28" s="129"/>
      <c r="J28" s="130"/>
      <c r="K28" s="20">
        <f t="shared" si="3"/>
        <v>0</v>
      </c>
    </row>
    <row r="29" spans="1:11" x14ac:dyDescent="0.2">
      <c r="A29" s="19" t="s">
        <v>18</v>
      </c>
      <c r="B29" s="12">
        <v>77</v>
      </c>
      <c r="C29" s="11"/>
      <c r="D29" s="11"/>
      <c r="E29" s="11"/>
      <c r="F29" s="11"/>
      <c r="G29" s="11"/>
      <c r="H29" s="11"/>
      <c r="I29" s="129"/>
      <c r="J29" s="130"/>
      <c r="K29" s="20">
        <f t="shared" si="3"/>
        <v>0</v>
      </c>
    </row>
    <row r="30" spans="1:11" x14ac:dyDescent="0.2">
      <c r="A30" s="23" t="s">
        <v>19</v>
      </c>
      <c r="B30" s="24">
        <v>81.819999999999993</v>
      </c>
      <c r="C30" s="25"/>
      <c r="D30" s="25"/>
      <c r="E30" s="25"/>
      <c r="F30" s="25"/>
      <c r="G30" s="25"/>
      <c r="H30" s="25"/>
      <c r="I30" s="131"/>
      <c r="J30" s="132"/>
      <c r="K30" s="26">
        <f t="shared" si="3"/>
        <v>0</v>
      </c>
    </row>
    <row r="31" spans="1:11" x14ac:dyDescent="0.2">
      <c r="A31" s="119" t="s">
        <v>111</v>
      </c>
      <c r="B31" s="181" t="s">
        <v>112</v>
      </c>
      <c r="C31" s="15">
        <f>SUM(C21:C30)</f>
        <v>750</v>
      </c>
      <c r="D31" s="68">
        <f t="shared" ref="D31:J31" si="4">SUM(D21:D30)</f>
        <v>310</v>
      </c>
      <c r="E31" s="68">
        <f t="shared" si="4"/>
        <v>0</v>
      </c>
      <c r="F31" s="68">
        <f t="shared" si="4"/>
        <v>0</v>
      </c>
      <c r="G31" s="68">
        <f t="shared" si="4"/>
        <v>302</v>
      </c>
      <c r="H31" s="68">
        <f t="shared" si="4"/>
        <v>519</v>
      </c>
      <c r="I31" s="68">
        <f t="shared" si="4"/>
        <v>47</v>
      </c>
      <c r="J31" s="69">
        <f t="shared" si="4"/>
        <v>53</v>
      </c>
      <c r="K31" s="26">
        <f>SUM(K21:K30)</f>
        <v>1981</v>
      </c>
    </row>
    <row r="32" spans="1:11" x14ac:dyDescent="0.2">
      <c r="A32" s="172" t="s">
        <v>542</v>
      </c>
      <c r="B32" s="110" t="s">
        <v>112</v>
      </c>
      <c r="C32" s="129">
        <v>487</v>
      </c>
      <c r="D32" s="129">
        <v>207</v>
      </c>
      <c r="E32" s="129"/>
      <c r="F32" s="129"/>
      <c r="G32" s="129">
        <v>199</v>
      </c>
      <c r="H32" s="129">
        <v>383</v>
      </c>
      <c r="I32" s="129">
        <v>21</v>
      </c>
      <c r="J32" s="129">
        <v>28</v>
      </c>
      <c r="K32" s="20">
        <f t="shared" si="3"/>
        <v>1325</v>
      </c>
    </row>
    <row r="33" spans="1:11" x14ac:dyDescent="0.2">
      <c r="A33" s="172" t="s">
        <v>543</v>
      </c>
      <c r="B33" s="110" t="s">
        <v>112</v>
      </c>
      <c r="C33" s="107">
        <v>104</v>
      </c>
      <c r="D33" s="107">
        <v>22</v>
      </c>
      <c r="E33" s="107"/>
      <c r="F33" s="107"/>
      <c r="G33" s="107">
        <v>64</v>
      </c>
      <c r="H33" s="107">
        <v>51</v>
      </c>
      <c r="I33" s="107">
        <v>30</v>
      </c>
      <c r="J33" s="107">
        <v>23</v>
      </c>
      <c r="K33" s="20">
        <f t="shared" si="3"/>
        <v>294</v>
      </c>
    </row>
    <row r="34" spans="1:11" ht="25.5" x14ac:dyDescent="0.2">
      <c r="A34" s="106" t="s">
        <v>527</v>
      </c>
      <c r="B34" s="9"/>
      <c r="C34" s="516"/>
      <c r="D34" s="517"/>
      <c r="E34" s="517"/>
      <c r="F34" s="517"/>
      <c r="G34" s="517"/>
      <c r="H34" s="517"/>
      <c r="I34" s="517"/>
      <c r="J34" s="517"/>
      <c r="K34" s="518"/>
    </row>
    <row r="35" spans="1:11" ht="25.5" x14ac:dyDescent="0.2">
      <c r="A35" s="17" t="s">
        <v>10</v>
      </c>
      <c r="B35" s="13" t="s">
        <v>9</v>
      </c>
      <c r="C35" s="519"/>
      <c r="D35" s="520"/>
      <c r="E35" s="520"/>
      <c r="F35" s="520"/>
      <c r="G35" s="520"/>
      <c r="H35" s="520"/>
      <c r="I35" s="520"/>
      <c r="J35" s="520"/>
      <c r="K35" s="521"/>
    </row>
    <row r="36" spans="1:11" x14ac:dyDescent="0.2">
      <c r="A36" s="19" t="s">
        <v>5</v>
      </c>
      <c r="B36" s="10" t="s">
        <v>8</v>
      </c>
      <c r="C36" s="11"/>
      <c r="D36" s="11"/>
      <c r="E36" s="11"/>
      <c r="F36" s="11"/>
      <c r="G36" s="11"/>
      <c r="H36" s="11"/>
      <c r="I36" s="129"/>
      <c r="J36" s="130"/>
      <c r="K36" s="20">
        <f>SUM(C36:J36)</f>
        <v>0</v>
      </c>
    </row>
    <row r="37" spans="1:11" x14ac:dyDescent="0.2">
      <c r="A37" s="19" t="s">
        <v>11</v>
      </c>
      <c r="B37" s="12" t="s">
        <v>6</v>
      </c>
      <c r="C37" s="11"/>
      <c r="D37" s="11"/>
      <c r="E37" s="11"/>
      <c r="F37" s="11"/>
      <c r="G37" s="11"/>
      <c r="H37" s="11"/>
      <c r="I37" s="129"/>
      <c r="J37" s="130"/>
      <c r="K37" s="20">
        <f t="shared" ref="K37:K45" si="5">SUM(C37:J37)</f>
        <v>0</v>
      </c>
    </row>
    <row r="38" spans="1:11" ht="25.5" x14ac:dyDescent="0.2">
      <c r="A38" s="19" t="s">
        <v>12</v>
      </c>
      <c r="B38" s="12">
        <v>41.43</v>
      </c>
      <c r="C38" s="11"/>
      <c r="D38" s="11"/>
      <c r="E38" s="11"/>
      <c r="F38" s="11"/>
      <c r="G38" s="11"/>
      <c r="H38" s="11"/>
      <c r="I38" s="129"/>
      <c r="J38" s="130"/>
      <c r="K38" s="20">
        <f t="shared" si="5"/>
        <v>0</v>
      </c>
    </row>
    <row r="39" spans="1:11" ht="25.5" x14ac:dyDescent="0.2">
      <c r="A39" s="19" t="s">
        <v>13</v>
      </c>
      <c r="B39" s="12" t="s">
        <v>7</v>
      </c>
      <c r="C39" s="11"/>
      <c r="D39" s="11"/>
      <c r="E39" s="11"/>
      <c r="F39" s="11"/>
      <c r="G39" s="11"/>
      <c r="H39" s="11"/>
      <c r="I39" s="129"/>
      <c r="J39" s="130"/>
      <c r="K39" s="20">
        <f t="shared" si="5"/>
        <v>0</v>
      </c>
    </row>
    <row r="40" spans="1:11" ht="25.5" x14ac:dyDescent="0.2">
      <c r="A40" s="19" t="s">
        <v>14</v>
      </c>
      <c r="B40" s="12" t="s">
        <v>20</v>
      </c>
      <c r="C40" s="11">
        <v>194</v>
      </c>
      <c r="D40" s="11">
        <v>125</v>
      </c>
      <c r="E40" s="11"/>
      <c r="F40" s="11"/>
      <c r="G40" s="11">
        <v>123</v>
      </c>
      <c r="H40" s="11">
        <v>109</v>
      </c>
      <c r="I40" s="129"/>
      <c r="J40" s="130"/>
      <c r="K40" s="20">
        <f t="shared" si="5"/>
        <v>551</v>
      </c>
    </row>
    <row r="41" spans="1:11" x14ac:dyDescent="0.2">
      <c r="A41" s="19" t="s">
        <v>15</v>
      </c>
      <c r="B41" s="12">
        <v>62.65</v>
      </c>
      <c r="C41" s="11"/>
      <c r="D41" s="11"/>
      <c r="E41" s="11"/>
      <c r="F41" s="11"/>
      <c r="G41" s="11"/>
      <c r="H41" s="11"/>
      <c r="I41" s="129"/>
      <c r="J41" s="130"/>
      <c r="K41" s="20">
        <f t="shared" si="5"/>
        <v>0</v>
      </c>
    </row>
    <row r="42" spans="1:11" ht="25.5" x14ac:dyDescent="0.2">
      <c r="A42" s="19" t="s">
        <v>16</v>
      </c>
      <c r="B42" s="12">
        <v>68</v>
      </c>
      <c r="C42" s="11"/>
      <c r="D42" s="11"/>
      <c r="E42" s="11"/>
      <c r="F42" s="11"/>
      <c r="G42" s="11"/>
      <c r="H42" s="11"/>
      <c r="I42" s="129"/>
      <c r="J42" s="130"/>
      <c r="K42" s="20">
        <f t="shared" si="5"/>
        <v>0</v>
      </c>
    </row>
    <row r="43" spans="1:11" ht="25.5" x14ac:dyDescent="0.2">
      <c r="A43" s="19" t="s">
        <v>17</v>
      </c>
      <c r="B43" s="12">
        <v>74.75</v>
      </c>
      <c r="C43" s="11"/>
      <c r="D43" s="11"/>
      <c r="E43" s="11"/>
      <c r="F43" s="11"/>
      <c r="G43" s="11"/>
      <c r="H43" s="11"/>
      <c r="I43" s="129"/>
      <c r="J43" s="130"/>
      <c r="K43" s="20">
        <f t="shared" si="5"/>
        <v>0</v>
      </c>
    </row>
    <row r="44" spans="1:11" x14ac:dyDescent="0.2">
      <c r="A44" s="19" t="s">
        <v>18</v>
      </c>
      <c r="B44" s="12">
        <v>77</v>
      </c>
      <c r="C44" s="11"/>
      <c r="D44" s="11"/>
      <c r="E44" s="11"/>
      <c r="F44" s="11"/>
      <c r="G44" s="11"/>
      <c r="H44" s="11"/>
      <c r="I44" s="129"/>
      <c r="J44" s="130"/>
      <c r="K44" s="20">
        <f t="shared" si="5"/>
        <v>0</v>
      </c>
    </row>
    <row r="45" spans="1:11" x14ac:dyDescent="0.2">
      <c r="A45" s="23" t="s">
        <v>19</v>
      </c>
      <c r="B45" s="24">
        <v>81.819999999999993</v>
      </c>
      <c r="C45" s="25">
        <v>375</v>
      </c>
      <c r="D45" s="25">
        <v>0</v>
      </c>
      <c r="E45" s="25"/>
      <c r="F45" s="25"/>
      <c r="G45" s="25">
        <v>157</v>
      </c>
      <c r="H45" s="25">
        <v>0</v>
      </c>
      <c r="I45" s="131">
        <v>19</v>
      </c>
      <c r="J45" s="132">
        <v>23</v>
      </c>
      <c r="K45" s="26">
        <f t="shared" si="5"/>
        <v>574</v>
      </c>
    </row>
    <row r="46" spans="1:11" x14ac:dyDescent="0.2">
      <c r="A46" s="119" t="s">
        <v>111</v>
      </c>
      <c r="B46" s="181" t="s">
        <v>112</v>
      </c>
      <c r="C46" s="15">
        <f>SUM(C36:C45)</f>
        <v>569</v>
      </c>
      <c r="D46" s="68">
        <f t="shared" ref="D46:J46" si="6">SUM(D36:D45)</f>
        <v>125</v>
      </c>
      <c r="E46" s="68">
        <f t="shared" si="6"/>
        <v>0</v>
      </c>
      <c r="F46" s="68">
        <f t="shared" si="6"/>
        <v>0</v>
      </c>
      <c r="G46" s="68">
        <f t="shared" si="6"/>
        <v>280</v>
      </c>
      <c r="H46" s="68">
        <f t="shared" si="6"/>
        <v>109</v>
      </c>
      <c r="I46" s="68">
        <f t="shared" si="6"/>
        <v>19</v>
      </c>
      <c r="J46" s="69">
        <f t="shared" si="6"/>
        <v>23</v>
      </c>
      <c r="K46" s="26">
        <f>SUM(K36:K45)</f>
        <v>1125</v>
      </c>
    </row>
    <row r="47" spans="1:11" x14ac:dyDescent="0.2">
      <c r="A47" s="172" t="s">
        <v>544</v>
      </c>
      <c r="B47" s="110" t="s">
        <v>112</v>
      </c>
      <c r="C47" s="129">
        <v>362</v>
      </c>
      <c r="D47" s="129">
        <v>74</v>
      </c>
      <c r="E47" s="129"/>
      <c r="F47" s="129"/>
      <c r="G47" s="129">
        <v>189</v>
      </c>
      <c r="H47" s="129">
        <v>69</v>
      </c>
      <c r="I47" s="129">
        <v>9</v>
      </c>
      <c r="J47" s="129">
        <v>16</v>
      </c>
      <c r="K47" s="20">
        <f t="shared" ref="K47:K48" si="7">SUM(C47:J47)</f>
        <v>719</v>
      </c>
    </row>
    <row r="48" spans="1:11" ht="13.5" thickBot="1" x14ac:dyDescent="0.25">
      <c r="A48" s="172" t="s">
        <v>545</v>
      </c>
      <c r="B48" s="110" t="s">
        <v>112</v>
      </c>
      <c r="C48" s="107">
        <v>155</v>
      </c>
      <c r="D48" s="107">
        <v>0</v>
      </c>
      <c r="E48" s="107"/>
      <c r="F48" s="107"/>
      <c r="G48" s="107">
        <v>76</v>
      </c>
      <c r="H48" s="107">
        <v>5</v>
      </c>
      <c r="I48" s="107">
        <v>5</v>
      </c>
      <c r="J48" s="107">
        <v>4</v>
      </c>
      <c r="K48" s="20">
        <f t="shared" si="7"/>
        <v>245</v>
      </c>
    </row>
    <row r="49" spans="1:11" s="6" customFormat="1" x14ac:dyDescent="0.2">
      <c r="A49" s="118" t="s">
        <v>521</v>
      </c>
      <c r="B49" s="52"/>
      <c r="C49" s="531"/>
      <c r="D49" s="532"/>
      <c r="E49" s="532"/>
      <c r="F49" s="532"/>
      <c r="G49" s="532"/>
      <c r="H49" s="532"/>
      <c r="I49" s="532"/>
      <c r="J49" s="532"/>
      <c r="K49" s="533"/>
    </row>
    <row r="50" spans="1:11" ht="30" customHeight="1" x14ac:dyDescent="0.2">
      <c r="A50" s="17" t="s">
        <v>10</v>
      </c>
      <c r="B50" s="13" t="s">
        <v>9</v>
      </c>
      <c r="C50" s="519"/>
      <c r="D50" s="520"/>
      <c r="E50" s="520"/>
      <c r="F50" s="520"/>
      <c r="G50" s="520"/>
      <c r="H50" s="520"/>
      <c r="I50" s="520"/>
      <c r="J50" s="520"/>
      <c r="K50" s="521"/>
    </row>
    <row r="51" spans="1:11" ht="12.75" customHeight="1" x14ac:dyDescent="0.2">
      <c r="A51" s="19" t="s">
        <v>5</v>
      </c>
      <c r="B51" s="10" t="s">
        <v>8</v>
      </c>
      <c r="C51" s="11"/>
      <c r="D51" s="11"/>
      <c r="E51" s="11"/>
      <c r="F51" s="11"/>
      <c r="G51" s="11"/>
      <c r="H51" s="11"/>
      <c r="I51" s="129"/>
      <c r="J51" s="130"/>
      <c r="K51" s="20">
        <f>SUM(C51:J51)</f>
        <v>0</v>
      </c>
    </row>
    <row r="52" spans="1:11" ht="12.75" customHeight="1" x14ac:dyDescent="0.2">
      <c r="A52" s="19" t="s">
        <v>11</v>
      </c>
      <c r="B52" s="12" t="s">
        <v>6</v>
      </c>
      <c r="C52" s="11">
        <v>516</v>
      </c>
      <c r="D52" s="11">
        <v>233</v>
      </c>
      <c r="E52" s="11"/>
      <c r="F52" s="11"/>
      <c r="G52" s="11">
        <v>143</v>
      </c>
      <c r="H52" s="11">
        <v>290</v>
      </c>
      <c r="I52" s="129">
        <v>32</v>
      </c>
      <c r="J52" s="130">
        <v>69</v>
      </c>
      <c r="K52" s="20">
        <f t="shared" ref="K52:K63" si="8">SUM(C52:J52)</f>
        <v>1283</v>
      </c>
    </row>
    <row r="53" spans="1:11" ht="25.5" customHeight="1" x14ac:dyDescent="0.2">
      <c r="A53" s="19" t="s">
        <v>12</v>
      </c>
      <c r="B53" s="12">
        <v>41.43</v>
      </c>
      <c r="C53" s="11"/>
      <c r="D53" s="11"/>
      <c r="E53" s="11"/>
      <c r="F53" s="11"/>
      <c r="G53" s="11"/>
      <c r="H53" s="11"/>
      <c r="I53" s="129"/>
      <c r="J53" s="130"/>
      <c r="K53" s="20">
        <f t="shared" si="8"/>
        <v>0</v>
      </c>
    </row>
    <row r="54" spans="1:11" ht="25.5" x14ac:dyDescent="0.2">
      <c r="A54" s="19" t="s">
        <v>13</v>
      </c>
      <c r="B54" s="12" t="s">
        <v>7</v>
      </c>
      <c r="C54" s="11"/>
      <c r="D54" s="11"/>
      <c r="E54" s="11"/>
      <c r="F54" s="11"/>
      <c r="G54" s="11"/>
      <c r="H54" s="11"/>
      <c r="I54" s="129"/>
      <c r="J54" s="130"/>
      <c r="K54" s="20">
        <f t="shared" si="8"/>
        <v>0</v>
      </c>
    </row>
    <row r="55" spans="1:11" ht="25.5" x14ac:dyDescent="0.2">
      <c r="A55" s="19" t="s">
        <v>14</v>
      </c>
      <c r="B55" s="12" t="s">
        <v>20</v>
      </c>
      <c r="C55" s="11"/>
      <c r="D55" s="11"/>
      <c r="E55" s="11"/>
      <c r="F55" s="11"/>
      <c r="G55" s="11"/>
      <c r="H55" s="11"/>
      <c r="I55" s="129"/>
      <c r="J55" s="130"/>
      <c r="K55" s="20">
        <f t="shared" si="8"/>
        <v>0</v>
      </c>
    </row>
    <row r="56" spans="1:11" ht="12.75" customHeight="1" x14ac:dyDescent="0.2">
      <c r="A56" s="19" t="s">
        <v>15</v>
      </c>
      <c r="B56" s="12">
        <v>62.65</v>
      </c>
      <c r="C56" s="11"/>
      <c r="D56" s="11"/>
      <c r="E56" s="11"/>
      <c r="F56" s="11"/>
      <c r="G56" s="11"/>
      <c r="H56" s="11"/>
      <c r="I56" s="129"/>
      <c r="J56" s="130"/>
      <c r="K56" s="20">
        <f t="shared" si="8"/>
        <v>0</v>
      </c>
    </row>
    <row r="57" spans="1:11" ht="25.5" x14ac:dyDescent="0.2">
      <c r="A57" s="19" t="s">
        <v>16</v>
      </c>
      <c r="B57" s="12">
        <v>68</v>
      </c>
      <c r="C57" s="11"/>
      <c r="D57" s="11"/>
      <c r="E57" s="11"/>
      <c r="F57" s="11"/>
      <c r="G57" s="11"/>
      <c r="H57" s="11"/>
      <c r="I57" s="129"/>
      <c r="J57" s="130"/>
      <c r="K57" s="20">
        <f t="shared" si="8"/>
        <v>0</v>
      </c>
    </row>
    <row r="58" spans="1:11" ht="25.5" x14ac:dyDescent="0.2">
      <c r="A58" s="19" t="s">
        <v>17</v>
      </c>
      <c r="B58" s="12">
        <v>74.75</v>
      </c>
      <c r="C58" s="11"/>
      <c r="D58" s="11"/>
      <c r="E58" s="11"/>
      <c r="F58" s="11"/>
      <c r="G58" s="11"/>
      <c r="H58" s="11"/>
      <c r="I58" s="129"/>
      <c r="J58" s="130"/>
      <c r="K58" s="20">
        <f t="shared" si="8"/>
        <v>0</v>
      </c>
    </row>
    <row r="59" spans="1:11" x14ac:dyDescent="0.2">
      <c r="A59" s="19" t="s">
        <v>18</v>
      </c>
      <c r="B59" s="12">
        <v>77</v>
      </c>
      <c r="C59" s="11"/>
      <c r="D59" s="11"/>
      <c r="E59" s="11"/>
      <c r="F59" s="11"/>
      <c r="G59" s="11"/>
      <c r="H59" s="11"/>
      <c r="I59" s="129"/>
      <c r="J59" s="130"/>
      <c r="K59" s="20">
        <f t="shared" si="8"/>
        <v>0</v>
      </c>
    </row>
    <row r="60" spans="1:11" s="6" customFormat="1" x14ac:dyDescent="0.2">
      <c r="A60" s="19" t="s">
        <v>19</v>
      </c>
      <c r="B60" s="12">
        <v>81.819999999999993</v>
      </c>
      <c r="C60" s="11"/>
      <c r="D60" s="11"/>
      <c r="E60" s="11"/>
      <c r="F60" s="11"/>
      <c r="G60" s="11"/>
      <c r="H60" s="11"/>
      <c r="I60" s="129"/>
      <c r="J60" s="130"/>
      <c r="K60" s="20">
        <f t="shared" si="8"/>
        <v>0</v>
      </c>
    </row>
    <row r="61" spans="1:11" s="6" customFormat="1" x14ac:dyDescent="0.2">
      <c r="A61" s="119" t="s">
        <v>111</v>
      </c>
      <c r="B61" s="181" t="s">
        <v>112</v>
      </c>
      <c r="C61" s="15">
        <f>SUM(C51:C60)</f>
        <v>516</v>
      </c>
      <c r="D61" s="15">
        <f t="shared" ref="D61:J61" si="9">SUM(D51:D60)</f>
        <v>233</v>
      </c>
      <c r="E61" s="15">
        <f t="shared" si="9"/>
        <v>0</v>
      </c>
      <c r="F61" s="15">
        <f t="shared" si="9"/>
        <v>0</v>
      </c>
      <c r="G61" s="15">
        <f t="shared" si="9"/>
        <v>143</v>
      </c>
      <c r="H61" s="15">
        <f t="shared" si="9"/>
        <v>290</v>
      </c>
      <c r="I61" s="15">
        <f t="shared" si="9"/>
        <v>32</v>
      </c>
      <c r="J61" s="187">
        <f t="shared" si="9"/>
        <v>69</v>
      </c>
      <c r="K61" s="20">
        <f>SUM(K51:K60)</f>
        <v>1283</v>
      </c>
    </row>
    <row r="62" spans="1:11" s="6" customFormat="1" x14ac:dyDescent="0.2">
      <c r="A62" s="172" t="s">
        <v>546</v>
      </c>
      <c r="B62" s="110" t="s">
        <v>112</v>
      </c>
      <c r="C62" s="107">
        <v>73</v>
      </c>
      <c r="D62" s="107">
        <v>41</v>
      </c>
      <c r="E62" s="107"/>
      <c r="F62" s="107"/>
      <c r="G62" s="107">
        <v>19</v>
      </c>
      <c r="H62" s="107">
        <v>55</v>
      </c>
      <c r="I62" s="107">
        <v>7</v>
      </c>
      <c r="J62" s="107">
        <v>9</v>
      </c>
      <c r="K62" s="22">
        <f t="shared" si="8"/>
        <v>204</v>
      </c>
    </row>
    <row r="63" spans="1:11" s="6" customFormat="1" x14ac:dyDescent="0.2">
      <c r="A63" s="172" t="s">
        <v>547</v>
      </c>
      <c r="B63" s="110" t="s">
        <v>112</v>
      </c>
      <c r="C63" s="107">
        <v>90</v>
      </c>
      <c r="D63" s="107">
        <v>22</v>
      </c>
      <c r="E63" s="107"/>
      <c r="F63" s="107"/>
      <c r="G63" s="107">
        <v>53</v>
      </c>
      <c r="H63" s="107">
        <v>36</v>
      </c>
      <c r="I63" s="107">
        <v>10</v>
      </c>
      <c r="J63" s="107">
        <v>9</v>
      </c>
      <c r="K63" s="22">
        <f t="shared" si="8"/>
        <v>220</v>
      </c>
    </row>
    <row r="64" spans="1:11" x14ac:dyDescent="0.2">
      <c r="A64" s="106" t="s">
        <v>522</v>
      </c>
      <c r="B64" s="9"/>
      <c r="C64" s="516"/>
      <c r="D64" s="517"/>
      <c r="E64" s="517"/>
      <c r="F64" s="517"/>
      <c r="G64" s="517"/>
      <c r="H64" s="517"/>
      <c r="I64" s="517"/>
      <c r="J64" s="517"/>
      <c r="K64" s="518"/>
    </row>
    <row r="65" spans="1:11" ht="25.5" x14ac:dyDescent="0.2">
      <c r="A65" s="17" t="s">
        <v>10</v>
      </c>
      <c r="B65" s="13" t="s">
        <v>9</v>
      </c>
      <c r="C65" s="519"/>
      <c r="D65" s="520"/>
      <c r="E65" s="520"/>
      <c r="F65" s="520"/>
      <c r="G65" s="520"/>
      <c r="H65" s="520"/>
      <c r="I65" s="520"/>
      <c r="J65" s="520"/>
      <c r="K65" s="521"/>
    </row>
    <row r="66" spans="1:11" x14ac:dyDescent="0.2">
      <c r="A66" s="19" t="s">
        <v>5</v>
      </c>
      <c r="B66" s="10" t="s">
        <v>8</v>
      </c>
      <c r="C66" s="11"/>
      <c r="D66" s="11"/>
      <c r="E66" s="11"/>
      <c r="F66" s="11"/>
      <c r="G66" s="11"/>
      <c r="H66" s="11"/>
      <c r="I66" s="129"/>
      <c r="J66" s="130"/>
      <c r="K66" s="20">
        <f>SUM(C66:J66)</f>
        <v>0</v>
      </c>
    </row>
    <row r="67" spans="1:11" x14ac:dyDescent="0.2">
      <c r="A67" s="19" t="s">
        <v>11</v>
      </c>
      <c r="B67" s="12" t="s">
        <v>6</v>
      </c>
      <c r="C67" s="11"/>
      <c r="D67" s="11"/>
      <c r="E67" s="11"/>
      <c r="F67" s="11"/>
      <c r="G67" s="11"/>
      <c r="H67" s="11"/>
      <c r="I67" s="129"/>
      <c r="J67" s="130"/>
      <c r="K67" s="20">
        <f t="shared" ref="K67:K75" si="10">SUM(C67:J67)</f>
        <v>0</v>
      </c>
    </row>
    <row r="68" spans="1:11" ht="25.5" x14ac:dyDescent="0.2">
      <c r="A68" s="19" t="s">
        <v>12</v>
      </c>
      <c r="B68" s="12">
        <v>41.43</v>
      </c>
      <c r="C68" s="11"/>
      <c r="D68" s="11"/>
      <c r="E68" s="11"/>
      <c r="F68" s="11"/>
      <c r="G68" s="11"/>
      <c r="H68" s="11"/>
      <c r="I68" s="129"/>
      <c r="J68" s="130"/>
      <c r="K68" s="20">
        <f t="shared" si="10"/>
        <v>0</v>
      </c>
    </row>
    <row r="69" spans="1:11" ht="25.5" x14ac:dyDescent="0.2">
      <c r="A69" s="19" t="s">
        <v>13</v>
      </c>
      <c r="B69" s="12" t="s">
        <v>7</v>
      </c>
      <c r="C69" s="11">
        <v>267</v>
      </c>
      <c r="D69" s="11">
        <v>129</v>
      </c>
      <c r="E69" s="11"/>
      <c r="F69" s="11"/>
      <c r="G69" s="11"/>
      <c r="H69" s="11"/>
      <c r="I69" s="129"/>
      <c r="J69" s="130"/>
      <c r="K69" s="20">
        <f t="shared" si="10"/>
        <v>396</v>
      </c>
    </row>
    <row r="70" spans="1:11" ht="25.5" x14ac:dyDescent="0.2">
      <c r="A70" s="19" t="s">
        <v>14</v>
      </c>
      <c r="B70" s="12" t="s">
        <v>20</v>
      </c>
      <c r="C70" s="11">
        <v>369</v>
      </c>
      <c r="D70" s="11"/>
      <c r="E70" s="11"/>
      <c r="F70" s="11"/>
      <c r="G70" s="11"/>
      <c r="H70" s="11"/>
      <c r="I70" s="129"/>
      <c r="J70" s="130"/>
      <c r="K70" s="20">
        <f t="shared" si="10"/>
        <v>369</v>
      </c>
    </row>
    <row r="71" spans="1:11" x14ac:dyDescent="0.2">
      <c r="A71" s="19" t="s">
        <v>15</v>
      </c>
      <c r="B71" s="12">
        <v>62.65</v>
      </c>
      <c r="C71" s="11"/>
      <c r="D71" s="11"/>
      <c r="E71" s="11"/>
      <c r="F71" s="11"/>
      <c r="G71" s="11"/>
      <c r="H71" s="11"/>
      <c r="I71" s="129"/>
      <c r="J71" s="130"/>
      <c r="K71" s="20">
        <f t="shared" si="10"/>
        <v>0</v>
      </c>
    </row>
    <row r="72" spans="1:11" ht="25.5" x14ac:dyDescent="0.2">
      <c r="A72" s="19" t="s">
        <v>16</v>
      </c>
      <c r="B72" s="12">
        <v>68</v>
      </c>
      <c r="C72" s="11"/>
      <c r="D72" s="11"/>
      <c r="E72" s="11"/>
      <c r="F72" s="11"/>
      <c r="G72" s="11"/>
      <c r="H72" s="11"/>
      <c r="I72" s="129"/>
      <c r="J72" s="130"/>
      <c r="K72" s="20">
        <f t="shared" si="10"/>
        <v>0</v>
      </c>
    </row>
    <row r="73" spans="1:11" ht="25.5" x14ac:dyDescent="0.2">
      <c r="A73" s="19" t="s">
        <v>17</v>
      </c>
      <c r="B73" s="12">
        <v>74.75</v>
      </c>
      <c r="C73" s="11">
        <v>338</v>
      </c>
      <c r="D73" s="11">
        <v>398</v>
      </c>
      <c r="E73" s="11">
        <v>100</v>
      </c>
      <c r="F73" s="11">
        <v>0</v>
      </c>
      <c r="G73" s="11">
        <v>71</v>
      </c>
      <c r="H73" s="11">
        <v>171</v>
      </c>
      <c r="I73" s="129">
        <v>3</v>
      </c>
      <c r="J73" s="130">
        <v>9</v>
      </c>
      <c r="K73" s="20">
        <f t="shared" si="10"/>
        <v>1090</v>
      </c>
    </row>
    <row r="74" spans="1:11" x14ac:dyDescent="0.2">
      <c r="A74" s="19" t="s">
        <v>18</v>
      </c>
      <c r="B74" s="12">
        <v>77</v>
      </c>
      <c r="C74" s="11"/>
      <c r="D74" s="11"/>
      <c r="E74" s="11"/>
      <c r="F74" s="11"/>
      <c r="G74" s="11"/>
      <c r="H74" s="11"/>
      <c r="I74" s="129"/>
      <c r="J74" s="130"/>
      <c r="K74" s="20">
        <f t="shared" si="10"/>
        <v>0</v>
      </c>
    </row>
    <row r="75" spans="1:11" x14ac:dyDescent="0.2">
      <c r="A75" s="23" t="s">
        <v>19</v>
      </c>
      <c r="B75" s="24">
        <v>81.819999999999993</v>
      </c>
      <c r="C75" s="25"/>
      <c r="D75" s="25"/>
      <c r="E75" s="25"/>
      <c r="F75" s="25"/>
      <c r="G75" s="25"/>
      <c r="H75" s="25"/>
      <c r="I75" s="131"/>
      <c r="J75" s="132"/>
      <c r="K75" s="26">
        <f t="shared" si="10"/>
        <v>0</v>
      </c>
    </row>
    <row r="76" spans="1:11" x14ac:dyDescent="0.2">
      <c r="A76" s="119" t="s">
        <v>111</v>
      </c>
      <c r="B76" s="181" t="s">
        <v>112</v>
      </c>
      <c r="C76" s="15">
        <f>SUM(C66:C75)</f>
        <v>974</v>
      </c>
      <c r="D76" s="68">
        <f t="shared" ref="D76:J76" si="11">SUM(D66:D75)</f>
        <v>527</v>
      </c>
      <c r="E76" s="68">
        <f t="shared" si="11"/>
        <v>100</v>
      </c>
      <c r="F76" s="68">
        <f t="shared" si="11"/>
        <v>0</v>
      </c>
      <c r="G76" s="68">
        <f t="shared" si="11"/>
        <v>71</v>
      </c>
      <c r="H76" s="68">
        <f t="shared" si="11"/>
        <v>171</v>
      </c>
      <c r="I76" s="68">
        <f t="shared" si="11"/>
        <v>3</v>
      </c>
      <c r="J76" s="69">
        <f t="shared" si="11"/>
        <v>9</v>
      </c>
      <c r="K76" s="26">
        <f>SUM(K66:K75)</f>
        <v>1855</v>
      </c>
    </row>
    <row r="77" spans="1:11" x14ac:dyDescent="0.2">
      <c r="A77" s="172" t="s">
        <v>548</v>
      </c>
      <c r="B77" s="110" t="s">
        <v>112</v>
      </c>
      <c r="C77" s="129">
        <v>820</v>
      </c>
      <c r="D77" s="129">
        <v>476</v>
      </c>
      <c r="E77" s="129">
        <v>98</v>
      </c>
      <c r="F77" s="129">
        <v>0</v>
      </c>
      <c r="G77" s="129">
        <v>66</v>
      </c>
      <c r="H77" s="129">
        <v>155</v>
      </c>
      <c r="I77" s="129">
        <v>2</v>
      </c>
      <c r="J77" s="129">
        <v>9</v>
      </c>
      <c r="K77" s="20">
        <f t="shared" ref="K77:K78" si="12">SUM(C77:J77)</f>
        <v>1626</v>
      </c>
    </row>
    <row r="78" spans="1:11" x14ac:dyDescent="0.2">
      <c r="A78" s="172" t="s">
        <v>549</v>
      </c>
      <c r="B78" s="110" t="s">
        <v>112</v>
      </c>
      <c r="C78" s="107">
        <v>54</v>
      </c>
      <c r="D78" s="107">
        <v>7</v>
      </c>
      <c r="E78" s="107">
        <v>0</v>
      </c>
      <c r="F78" s="107">
        <v>0</v>
      </c>
      <c r="G78" s="107">
        <v>1</v>
      </c>
      <c r="H78" s="107">
        <v>1</v>
      </c>
      <c r="I78" s="107">
        <v>0</v>
      </c>
      <c r="J78" s="107">
        <v>1</v>
      </c>
      <c r="K78" s="20">
        <f t="shared" si="12"/>
        <v>64</v>
      </c>
    </row>
    <row r="79" spans="1:11" ht="25.5" x14ac:dyDescent="0.2">
      <c r="A79" s="106" t="s">
        <v>523</v>
      </c>
      <c r="B79" s="9"/>
      <c r="C79" s="516"/>
      <c r="D79" s="517"/>
      <c r="E79" s="517"/>
      <c r="F79" s="517"/>
      <c r="G79" s="517"/>
      <c r="H79" s="517"/>
      <c r="I79" s="517"/>
      <c r="J79" s="517"/>
      <c r="K79" s="518"/>
    </row>
    <row r="80" spans="1:11" ht="25.5" x14ac:dyDescent="0.2">
      <c r="A80" s="17" t="s">
        <v>10</v>
      </c>
      <c r="B80" s="13" t="s">
        <v>9</v>
      </c>
      <c r="C80" s="519"/>
      <c r="D80" s="520"/>
      <c r="E80" s="520"/>
      <c r="F80" s="520"/>
      <c r="G80" s="520"/>
      <c r="H80" s="520"/>
      <c r="I80" s="520"/>
      <c r="J80" s="520"/>
      <c r="K80" s="521"/>
    </row>
    <row r="81" spans="1:11" x14ac:dyDescent="0.2">
      <c r="A81" s="19" t="s">
        <v>5</v>
      </c>
      <c r="B81" s="10" t="s">
        <v>8</v>
      </c>
      <c r="C81" s="11"/>
      <c r="D81" s="11"/>
      <c r="E81" s="11"/>
      <c r="F81" s="11"/>
      <c r="G81" s="11"/>
      <c r="H81" s="11"/>
      <c r="I81" s="129"/>
      <c r="J81" s="130"/>
      <c r="K81" s="20">
        <f>SUM(C81:J81)</f>
        <v>0</v>
      </c>
    </row>
    <row r="82" spans="1:11" x14ac:dyDescent="0.2">
      <c r="A82" s="19" t="s">
        <v>11</v>
      </c>
      <c r="B82" s="12" t="s">
        <v>6</v>
      </c>
      <c r="C82" s="11">
        <v>360</v>
      </c>
      <c r="D82" s="11">
        <v>342</v>
      </c>
      <c r="E82" s="11"/>
      <c r="F82" s="11"/>
      <c r="G82" s="11">
        <v>114</v>
      </c>
      <c r="H82" s="11"/>
      <c r="I82" s="129"/>
      <c r="J82" s="130"/>
      <c r="K82" s="20">
        <f t="shared" ref="K82:K90" si="13">SUM(C82:J82)</f>
        <v>816</v>
      </c>
    </row>
    <row r="83" spans="1:11" ht="25.5" x14ac:dyDescent="0.2">
      <c r="A83" s="19" t="s">
        <v>12</v>
      </c>
      <c r="B83" s="12">
        <v>41.43</v>
      </c>
      <c r="C83" s="11"/>
      <c r="D83" s="11"/>
      <c r="E83" s="11"/>
      <c r="F83" s="11"/>
      <c r="G83" s="11"/>
      <c r="H83" s="11"/>
      <c r="I83" s="129"/>
      <c r="J83" s="130"/>
      <c r="K83" s="20">
        <f t="shared" si="13"/>
        <v>0</v>
      </c>
    </row>
    <row r="84" spans="1:11" ht="25.5" x14ac:dyDescent="0.2">
      <c r="A84" s="19" t="s">
        <v>13</v>
      </c>
      <c r="B84" s="12" t="s">
        <v>7</v>
      </c>
      <c r="C84" s="11"/>
      <c r="D84" s="11"/>
      <c r="E84" s="11"/>
      <c r="F84" s="11"/>
      <c r="G84" s="11"/>
      <c r="H84" s="11"/>
      <c r="I84" s="129"/>
      <c r="J84" s="130"/>
      <c r="K84" s="20">
        <f t="shared" si="13"/>
        <v>0</v>
      </c>
    </row>
    <row r="85" spans="1:11" ht="25.5" x14ac:dyDescent="0.2">
      <c r="A85" s="19" t="s">
        <v>14</v>
      </c>
      <c r="B85" s="12" t="s">
        <v>20</v>
      </c>
      <c r="C85" s="11"/>
      <c r="D85" s="11"/>
      <c r="E85" s="11"/>
      <c r="F85" s="11"/>
      <c r="G85" s="11"/>
      <c r="H85" s="11"/>
      <c r="I85" s="129"/>
      <c r="J85" s="130"/>
      <c r="K85" s="20">
        <f t="shared" si="13"/>
        <v>0</v>
      </c>
    </row>
    <row r="86" spans="1:11" x14ac:dyDescent="0.2">
      <c r="A86" s="19" t="s">
        <v>15</v>
      </c>
      <c r="B86" s="12">
        <v>62.65</v>
      </c>
      <c r="C86" s="11"/>
      <c r="D86" s="11"/>
      <c r="E86" s="11"/>
      <c r="F86" s="11"/>
      <c r="G86" s="11"/>
      <c r="H86" s="11"/>
      <c r="I86" s="129"/>
      <c r="J86" s="130"/>
      <c r="K86" s="20">
        <f t="shared" si="13"/>
        <v>0</v>
      </c>
    </row>
    <row r="87" spans="1:11" ht="25.5" x14ac:dyDescent="0.2">
      <c r="A87" s="19" t="s">
        <v>16</v>
      </c>
      <c r="B87" s="12">
        <v>68</v>
      </c>
      <c r="C87" s="11"/>
      <c r="D87" s="11"/>
      <c r="E87" s="11"/>
      <c r="F87" s="11"/>
      <c r="G87" s="11"/>
      <c r="H87" s="11"/>
      <c r="I87" s="129"/>
      <c r="J87" s="130"/>
      <c r="K87" s="20">
        <f t="shared" si="13"/>
        <v>0</v>
      </c>
    </row>
    <row r="88" spans="1:11" ht="25.5" x14ac:dyDescent="0.2">
      <c r="A88" s="19" t="s">
        <v>17</v>
      </c>
      <c r="B88" s="12">
        <v>74.75</v>
      </c>
      <c r="C88" s="11"/>
      <c r="D88" s="11"/>
      <c r="E88" s="11"/>
      <c r="F88" s="11"/>
      <c r="G88" s="11"/>
      <c r="H88" s="11"/>
      <c r="I88" s="129"/>
      <c r="J88" s="130"/>
      <c r="K88" s="20">
        <f t="shared" si="13"/>
        <v>0</v>
      </c>
    </row>
    <row r="89" spans="1:11" x14ac:dyDescent="0.2">
      <c r="A89" s="19" t="s">
        <v>18</v>
      </c>
      <c r="B89" s="12">
        <v>77</v>
      </c>
      <c r="C89" s="11"/>
      <c r="D89" s="11"/>
      <c r="E89" s="11"/>
      <c r="F89" s="11"/>
      <c r="G89" s="11"/>
      <c r="H89" s="11"/>
      <c r="I89" s="129"/>
      <c r="J89" s="130"/>
      <c r="K89" s="20">
        <f t="shared" si="13"/>
        <v>0</v>
      </c>
    </row>
    <row r="90" spans="1:11" x14ac:dyDescent="0.2">
      <c r="A90" s="23" t="s">
        <v>19</v>
      </c>
      <c r="B90" s="24">
        <v>81.819999999999993</v>
      </c>
      <c r="C90" s="25"/>
      <c r="D90" s="25"/>
      <c r="E90" s="25"/>
      <c r="F90" s="25"/>
      <c r="G90" s="25"/>
      <c r="H90" s="25"/>
      <c r="I90" s="131"/>
      <c r="J90" s="132"/>
      <c r="K90" s="26">
        <f t="shared" si="13"/>
        <v>0</v>
      </c>
    </row>
    <row r="91" spans="1:11" x14ac:dyDescent="0.2">
      <c r="A91" s="119" t="s">
        <v>111</v>
      </c>
      <c r="B91" s="181" t="s">
        <v>112</v>
      </c>
      <c r="C91" s="15">
        <f>SUM(C81:C90)</f>
        <v>360</v>
      </c>
      <c r="D91" s="68">
        <f t="shared" ref="D91:J91" si="14">SUM(D81:D90)</f>
        <v>342</v>
      </c>
      <c r="E91" s="68">
        <f t="shared" si="14"/>
        <v>0</v>
      </c>
      <c r="F91" s="68">
        <f t="shared" si="14"/>
        <v>0</v>
      </c>
      <c r="G91" s="68">
        <f t="shared" si="14"/>
        <v>114</v>
      </c>
      <c r="H91" s="68">
        <f t="shared" si="14"/>
        <v>0</v>
      </c>
      <c r="I91" s="68">
        <f t="shared" si="14"/>
        <v>0</v>
      </c>
      <c r="J91" s="69">
        <f t="shared" si="14"/>
        <v>0</v>
      </c>
      <c r="K91" s="26">
        <f>SUM(K81:K90)</f>
        <v>816</v>
      </c>
    </row>
    <row r="92" spans="1:11" x14ac:dyDescent="0.2">
      <c r="A92" s="172" t="s">
        <v>550</v>
      </c>
      <c r="B92" s="110" t="s">
        <v>112</v>
      </c>
      <c r="C92" s="129">
        <v>187</v>
      </c>
      <c r="D92" s="129">
        <v>156</v>
      </c>
      <c r="E92" s="129"/>
      <c r="F92" s="129"/>
      <c r="G92" s="129">
        <v>65</v>
      </c>
      <c r="H92" s="129"/>
      <c r="I92" s="129"/>
      <c r="J92" s="129"/>
      <c r="K92" s="20">
        <f t="shared" ref="K92:K93" si="15">SUM(C92:J92)</f>
        <v>408</v>
      </c>
    </row>
    <row r="93" spans="1:11" x14ac:dyDescent="0.2">
      <c r="A93" s="172" t="s">
        <v>551</v>
      </c>
      <c r="B93" s="110" t="s">
        <v>112</v>
      </c>
      <c r="C93" s="107">
        <v>20</v>
      </c>
      <c r="D93" s="107">
        <v>10</v>
      </c>
      <c r="E93" s="107"/>
      <c r="F93" s="107"/>
      <c r="G93" s="107">
        <v>1</v>
      </c>
      <c r="H93" s="107"/>
      <c r="I93" s="107"/>
      <c r="J93" s="107"/>
      <c r="K93" s="20">
        <f t="shared" si="15"/>
        <v>31</v>
      </c>
    </row>
    <row r="94" spans="1:11" x14ac:dyDescent="0.2">
      <c r="A94" s="351" t="s">
        <v>531</v>
      </c>
      <c r="B94" s="9"/>
      <c r="C94" s="516"/>
      <c r="D94" s="517"/>
      <c r="E94" s="517"/>
      <c r="F94" s="517"/>
      <c r="G94" s="517"/>
      <c r="H94" s="517"/>
      <c r="I94" s="517"/>
      <c r="J94" s="517"/>
      <c r="K94" s="518"/>
    </row>
    <row r="95" spans="1:11" ht="25.5" x14ac:dyDescent="0.2">
      <c r="A95" s="17" t="s">
        <v>10</v>
      </c>
      <c r="B95" s="13" t="s">
        <v>9</v>
      </c>
      <c r="C95" s="519"/>
      <c r="D95" s="520"/>
      <c r="E95" s="520"/>
      <c r="F95" s="520"/>
      <c r="G95" s="520"/>
      <c r="H95" s="520"/>
      <c r="I95" s="520"/>
      <c r="J95" s="520"/>
      <c r="K95" s="521"/>
    </row>
    <row r="96" spans="1:11" x14ac:dyDescent="0.2">
      <c r="A96" s="19" t="s">
        <v>5</v>
      </c>
      <c r="B96" s="10" t="s">
        <v>8</v>
      </c>
      <c r="C96" s="11"/>
      <c r="D96" s="11"/>
      <c r="E96" s="11"/>
      <c r="F96" s="11"/>
      <c r="G96" s="11"/>
      <c r="H96" s="11"/>
      <c r="I96" s="129"/>
      <c r="J96" s="130"/>
      <c r="K96" s="20">
        <f>SUM(C96:J96)</f>
        <v>0</v>
      </c>
    </row>
    <row r="97" spans="1:11" x14ac:dyDescent="0.2">
      <c r="A97" s="19" t="s">
        <v>11</v>
      </c>
      <c r="B97" s="12" t="s">
        <v>6</v>
      </c>
      <c r="C97" s="11"/>
      <c r="D97" s="11"/>
      <c r="E97" s="11"/>
      <c r="F97" s="11"/>
      <c r="G97" s="11"/>
      <c r="H97" s="11"/>
      <c r="I97" s="129">
        <v>20</v>
      </c>
      <c r="J97" s="130">
        <v>4</v>
      </c>
      <c r="K97" s="20">
        <f t="shared" ref="K97:K105" si="16">SUM(C97:J97)</f>
        <v>24</v>
      </c>
    </row>
    <row r="98" spans="1:11" ht="25.5" x14ac:dyDescent="0.2">
      <c r="A98" s="19" t="s">
        <v>12</v>
      </c>
      <c r="B98" s="12">
        <v>41.43</v>
      </c>
      <c r="C98" s="11"/>
      <c r="D98" s="11"/>
      <c r="E98" s="11"/>
      <c r="F98" s="11"/>
      <c r="G98" s="11"/>
      <c r="H98" s="11"/>
      <c r="I98" s="129"/>
      <c r="J98" s="130"/>
      <c r="K98" s="20">
        <f t="shared" si="16"/>
        <v>0</v>
      </c>
    </row>
    <row r="99" spans="1:11" ht="25.5" x14ac:dyDescent="0.2">
      <c r="A99" s="19" t="s">
        <v>13</v>
      </c>
      <c r="B99" s="12" t="s">
        <v>7</v>
      </c>
      <c r="C99" s="11"/>
      <c r="D99" s="11"/>
      <c r="E99" s="11"/>
      <c r="F99" s="11"/>
      <c r="G99" s="11"/>
      <c r="H99" s="11"/>
      <c r="I99" s="129"/>
      <c r="J99" s="130"/>
      <c r="K99" s="20">
        <f t="shared" si="16"/>
        <v>0</v>
      </c>
    </row>
    <row r="100" spans="1:11" ht="25.5" x14ac:dyDescent="0.2">
      <c r="A100" s="19" t="s">
        <v>14</v>
      </c>
      <c r="B100" s="12" t="s">
        <v>20</v>
      </c>
      <c r="C100" s="11"/>
      <c r="D100" s="11"/>
      <c r="E100" s="11"/>
      <c r="F100" s="11"/>
      <c r="G100" s="11"/>
      <c r="H100" s="11"/>
      <c r="I100" s="129"/>
      <c r="J100" s="130"/>
      <c r="K100" s="20">
        <f t="shared" si="16"/>
        <v>0</v>
      </c>
    </row>
    <row r="101" spans="1:11" x14ac:dyDescent="0.2">
      <c r="A101" s="19" t="s">
        <v>15</v>
      </c>
      <c r="B101" s="12">
        <v>62.65</v>
      </c>
      <c r="C101" s="11"/>
      <c r="D101" s="11"/>
      <c r="E101" s="11"/>
      <c r="F101" s="11"/>
      <c r="G101" s="11"/>
      <c r="H101" s="11"/>
      <c r="I101" s="129"/>
      <c r="J101" s="130"/>
      <c r="K101" s="20">
        <f t="shared" si="16"/>
        <v>0</v>
      </c>
    </row>
    <row r="102" spans="1:11" ht="25.5" x14ac:dyDescent="0.2">
      <c r="A102" s="19" t="s">
        <v>16</v>
      </c>
      <c r="B102" s="12">
        <v>68</v>
      </c>
      <c r="C102" s="11"/>
      <c r="D102" s="11"/>
      <c r="E102" s="11"/>
      <c r="F102" s="11"/>
      <c r="G102" s="11"/>
      <c r="H102" s="11"/>
      <c r="I102" s="129"/>
      <c r="J102" s="130"/>
      <c r="K102" s="20">
        <f t="shared" si="16"/>
        <v>0</v>
      </c>
    </row>
    <row r="103" spans="1:11" ht="25.5" x14ac:dyDescent="0.2">
      <c r="A103" s="19" t="s">
        <v>17</v>
      </c>
      <c r="B103" s="12">
        <v>74.75</v>
      </c>
      <c r="C103" s="11"/>
      <c r="D103" s="11"/>
      <c r="E103" s="11"/>
      <c r="F103" s="11"/>
      <c r="G103" s="11"/>
      <c r="H103" s="11"/>
      <c r="I103" s="129"/>
      <c r="J103" s="130"/>
      <c r="K103" s="20">
        <f t="shared" si="16"/>
        <v>0</v>
      </c>
    </row>
    <row r="104" spans="1:11" x14ac:dyDescent="0.2">
      <c r="A104" s="19" t="s">
        <v>18</v>
      </c>
      <c r="B104" s="12">
        <v>77</v>
      </c>
      <c r="C104" s="11"/>
      <c r="D104" s="11"/>
      <c r="E104" s="11"/>
      <c r="F104" s="11"/>
      <c r="G104" s="11"/>
      <c r="H104" s="11"/>
      <c r="I104" s="129"/>
      <c r="J104" s="130"/>
      <c r="K104" s="20">
        <f t="shared" si="16"/>
        <v>0</v>
      </c>
    </row>
    <row r="105" spans="1:11" x14ac:dyDescent="0.2">
      <c r="A105" s="23" t="s">
        <v>19</v>
      </c>
      <c r="B105" s="24">
        <v>81.819999999999993</v>
      </c>
      <c r="C105" s="25"/>
      <c r="D105" s="25"/>
      <c r="E105" s="25"/>
      <c r="F105" s="25"/>
      <c r="G105" s="25"/>
      <c r="H105" s="25"/>
      <c r="I105" s="131"/>
      <c r="J105" s="132"/>
      <c r="K105" s="26">
        <f t="shared" si="16"/>
        <v>0</v>
      </c>
    </row>
    <row r="106" spans="1:11" x14ac:dyDescent="0.2">
      <c r="A106" s="119" t="s">
        <v>111</v>
      </c>
      <c r="B106" s="181" t="s">
        <v>112</v>
      </c>
      <c r="C106" s="15">
        <f>SUM(C96:C105)</f>
        <v>0</v>
      </c>
      <c r="D106" s="68">
        <f t="shared" ref="D106:J106" si="17">SUM(D96:D105)</f>
        <v>0</v>
      </c>
      <c r="E106" s="68">
        <f t="shared" si="17"/>
        <v>0</v>
      </c>
      <c r="F106" s="68">
        <f t="shared" si="17"/>
        <v>0</v>
      </c>
      <c r="G106" s="68">
        <f t="shared" si="17"/>
        <v>0</v>
      </c>
      <c r="H106" s="68">
        <f t="shared" si="17"/>
        <v>0</v>
      </c>
      <c r="I106" s="68">
        <f t="shared" si="17"/>
        <v>20</v>
      </c>
      <c r="J106" s="69">
        <f t="shared" si="17"/>
        <v>4</v>
      </c>
      <c r="K106" s="26">
        <f>SUM(K96:K105)</f>
        <v>24</v>
      </c>
    </row>
    <row r="107" spans="1:11" x14ac:dyDescent="0.2">
      <c r="A107" s="172" t="s">
        <v>552</v>
      </c>
      <c r="B107" s="110" t="s">
        <v>112</v>
      </c>
      <c r="C107" s="129"/>
      <c r="D107" s="129"/>
      <c r="E107" s="129"/>
      <c r="F107" s="129"/>
      <c r="G107" s="129"/>
      <c r="H107" s="129"/>
      <c r="I107" s="129">
        <v>10</v>
      </c>
      <c r="J107" s="129">
        <v>1</v>
      </c>
      <c r="K107" s="20">
        <f t="shared" ref="K107:K108" si="18">SUM(C107:J107)</f>
        <v>11</v>
      </c>
    </row>
    <row r="108" spans="1:11" x14ac:dyDescent="0.2">
      <c r="A108" s="172" t="s">
        <v>553</v>
      </c>
      <c r="B108" s="110" t="s">
        <v>112</v>
      </c>
      <c r="C108" s="107"/>
      <c r="D108" s="107"/>
      <c r="E108" s="107"/>
      <c r="F108" s="107"/>
      <c r="G108" s="107"/>
      <c r="H108" s="107"/>
      <c r="I108" s="107">
        <v>7</v>
      </c>
      <c r="J108" s="107">
        <v>0</v>
      </c>
      <c r="K108" s="20">
        <f t="shared" si="18"/>
        <v>7</v>
      </c>
    </row>
    <row r="109" spans="1:11" x14ac:dyDescent="0.2">
      <c r="A109" s="106" t="s">
        <v>556</v>
      </c>
      <c r="B109" s="9"/>
      <c r="C109" s="516"/>
      <c r="D109" s="517"/>
      <c r="E109" s="517"/>
      <c r="F109" s="517"/>
      <c r="G109" s="517"/>
      <c r="H109" s="517"/>
      <c r="I109" s="517"/>
      <c r="J109" s="517"/>
      <c r="K109" s="518"/>
    </row>
    <row r="110" spans="1:11" ht="25.5" x14ac:dyDescent="0.2">
      <c r="A110" s="17" t="s">
        <v>10</v>
      </c>
      <c r="B110" s="13" t="s">
        <v>9</v>
      </c>
      <c r="C110" s="519"/>
      <c r="D110" s="520"/>
      <c r="E110" s="520"/>
      <c r="F110" s="520"/>
      <c r="G110" s="520"/>
      <c r="H110" s="520"/>
      <c r="I110" s="520"/>
      <c r="J110" s="520"/>
      <c r="K110" s="521"/>
    </row>
    <row r="111" spans="1:11" x14ac:dyDescent="0.2">
      <c r="A111" s="19" t="s">
        <v>5</v>
      </c>
      <c r="B111" s="10" t="s">
        <v>8</v>
      </c>
      <c r="C111" s="166">
        <f t="shared" ref="C111:J123" si="19">SUM(C6,C21,C36,C51,C66,C81,C96)</f>
        <v>0</v>
      </c>
      <c r="D111" s="166">
        <f t="shared" si="19"/>
        <v>0</v>
      </c>
      <c r="E111" s="166">
        <f t="shared" si="19"/>
        <v>0</v>
      </c>
      <c r="F111" s="166">
        <f t="shared" si="19"/>
        <v>0</v>
      </c>
      <c r="G111" s="166">
        <f t="shared" si="19"/>
        <v>0</v>
      </c>
      <c r="H111" s="166">
        <f t="shared" si="19"/>
        <v>0</v>
      </c>
      <c r="I111" s="148">
        <f t="shared" si="19"/>
        <v>0</v>
      </c>
      <c r="J111" s="167">
        <f t="shared" si="19"/>
        <v>0</v>
      </c>
      <c r="K111" s="165">
        <f>SUM(C111:J111)</f>
        <v>0</v>
      </c>
    </row>
    <row r="112" spans="1:11" x14ac:dyDescent="0.2">
      <c r="A112" s="19" t="s">
        <v>11</v>
      </c>
      <c r="B112" s="12" t="s">
        <v>6</v>
      </c>
      <c r="C112" s="166">
        <f t="shared" si="19"/>
        <v>1612</v>
      </c>
      <c r="D112" s="166">
        <f t="shared" si="19"/>
        <v>867</v>
      </c>
      <c r="E112" s="166">
        <f t="shared" si="19"/>
        <v>0</v>
      </c>
      <c r="F112" s="166">
        <f t="shared" si="19"/>
        <v>0</v>
      </c>
      <c r="G112" s="166">
        <f t="shared" si="19"/>
        <v>460</v>
      </c>
      <c r="H112" s="166">
        <f t="shared" si="19"/>
        <v>531</v>
      </c>
      <c r="I112" s="148">
        <f t="shared" si="19"/>
        <v>104</v>
      </c>
      <c r="J112" s="167">
        <f t="shared" si="19"/>
        <v>130</v>
      </c>
      <c r="K112" s="165">
        <f t="shared" ref="K112:K120" si="20">SUM(C112:J112)</f>
        <v>3704</v>
      </c>
    </row>
    <row r="113" spans="1:11" ht="25.5" x14ac:dyDescent="0.2">
      <c r="A113" s="19" t="s">
        <v>12</v>
      </c>
      <c r="B113" s="12">
        <v>41.43</v>
      </c>
      <c r="C113" s="166">
        <f t="shared" si="19"/>
        <v>0</v>
      </c>
      <c r="D113" s="166">
        <f t="shared" si="19"/>
        <v>0</v>
      </c>
      <c r="E113" s="166">
        <f t="shared" si="19"/>
        <v>0</v>
      </c>
      <c r="F113" s="166">
        <f t="shared" si="19"/>
        <v>0</v>
      </c>
      <c r="G113" s="166">
        <f>SUM(G12,G25)</f>
        <v>0</v>
      </c>
      <c r="H113" s="166">
        <f t="shared" si="19"/>
        <v>0</v>
      </c>
      <c r="I113" s="148">
        <f t="shared" si="19"/>
        <v>0</v>
      </c>
      <c r="J113" s="167">
        <f t="shared" si="19"/>
        <v>0</v>
      </c>
      <c r="K113" s="165">
        <f t="shared" si="20"/>
        <v>0</v>
      </c>
    </row>
    <row r="114" spans="1:11" ht="25.5" x14ac:dyDescent="0.2">
      <c r="A114" s="19" t="s">
        <v>13</v>
      </c>
      <c r="B114" s="12" t="s">
        <v>7</v>
      </c>
      <c r="C114" s="166">
        <f t="shared" si="19"/>
        <v>267</v>
      </c>
      <c r="D114" s="166">
        <f t="shared" si="19"/>
        <v>129</v>
      </c>
      <c r="E114" s="166">
        <f t="shared" si="19"/>
        <v>0</v>
      </c>
      <c r="F114" s="166">
        <f t="shared" si="19"/>
        <v>0</v>
      </c>
      <c r="G114" s="166">
        <f t="shared" si="19"/>
        <v>0</v>
      </c>
      <c r="H114" s="166">
        <f t="shared" si="19"/>
        <v>0</v>
      </c>
      <c r="I114" s="148">
        <f t="shared" si="19"/>
        <v>0</v>
      </c>
      <c r="J114" s="167">
        <f t="shared" si="19"/>
        <v>0</v>
      </c>
      <c r="K114" s="165">
        <f t="shared" si="20"/>
        <v>396</v>
      </c>
    </row>
    <row r="115" spans="1:11" ht="25.5" x14ac:dyDescent="0.2">
      <c r="A115" s="19" t="s">
        <v>14</v>
      </c>
      <c r="B115" s="12" t="s">
        <v>20</v>
      </c>
      <c r="C115" s="166">
        <f t="shared" si="19"/>
        <v>563</v>
      </c>
      <c r="D115" s="166">
        <f t="shared" si="19"/>
        <v>125</v>
      </c>
      <c r="E115" s="166">
        <f t="shared" si="19"/>
        <v>0</v>
      </c>
      <c r="F115" s="166">
        <f t="shared" si="19"/>
        <v>0</v>
      </c>
      <c r="G115" s="166">
        <f t="shared" si="19"/>
        <v>123</v>
      </c>
      <c r="H115" s="166">
        <f t="shared" si="19"/>
        <v>109</v>
      </c>
      <c r="I115" s="148">
        <f t="shared" si="19"/>
        <v>0</v>
      </c>
      <c r="J115" s="167">
        <f t="shared" si="19"/>
        <v>0</v>
      </c>
      <c r="K115" s="165">
        <f t="shared" si="20"/>
        <v>920</v>
      </c>
    </row>
    <row r="116" spans="1:11" x14ac:dyDescent="0.2">
      <c r="A116" s="19" t="s">
        <v>15</v>
      </c>
      <c r="B116" s="12">
        <v>62.65</v>
      </c>
      <c r="C116" s="166">
        <f t="shared" si="19"/>
        <v>750</v>
      </c>
      <c r="D116" s="166">
        <f t="shared" si="19"/>
        <v>310</v>
      </c>
      <c r="E116" s="166">
        <f t="shared" si="19"/>
        <v>0</v>
      </c>
      <c r="F116" s="166">
        <f t="shared" si="19"/>
        <v>0</v>
      </c>
      <c r="G116" s="166">
        <f t="shared" si="19"/>
        <v>302</v>
      </c>
      <c r="H116" s="166">
        <f t="shared" si="19"/>
        <v>519</v>
      </c>
      <c r="I116" s="148">
        <f t="shared" si="19"/>
        <v>47</v>
      </c>
      <c r="J116" s="167">
        <f t="shared" si="19"/>
        <v>53</v>
      </c>
      <c r="K116" s="165">
        <f t="shared" si="20"/>
        <v>1981</v>
      </c>
    </row>
    <row r="117" spans="1:11" ht="25.5" x14ac:dyDescent="0.2">
      <c r="A117" s="19" t="s">
        <v>16</v>
      </c>
      <c r="B117" s="12">
        <v>68</v>
      </c>
      <c r="C117" s="166">
        <f t="shared" si="19"/>
        <v>0</v>
      </c>
      <c r="D117" s="166">
        <f t="shared" si="19"/>
        <v>0</v>
      </c>
      <c r="E117" s="166">
        <f t="shared" si="19"/>
        <v>0</v>
      </c>
      <c r="F117" s="166">
        <f t="shared" si="19"/>
        <v>0</v>
      </c>
      <c r="G117" s="166">
        <f t="shared" si="19"/>
        <v>0</v>
      </c>
      <c r="H117" s="166">
        <f t="shared" si="19"/>
        <v>0</v>
      </c>
      <c r="I117" s="148">
        <f t="shared" si="19"/>
        <v>0</v>
      </c>
      <c r="J117" s="167">
        <f t="shared" si="19"/>
        <v>0</v>
      </c>
      <c r="K117" s="165">
        <f t="shared" si="20"/>
        <v>0</v>
      </c>
    </row>
    <row r="118" spans="1:11" ht="25.5" x14ac:dyDescent="0.2">
      <c r="A118" s="19" t="s">
        <v>17</v>
      </c>
      <c r="B118" s="12">
        <v>74.75</v>
      </c>
      <c r="C118" s="166">
        <f t="shared" si="19"/>
        <v>338</v>
      </c>
      <c r="D118" s="166">
        <f t="shared" si="19"/>
        <v>398</v>
      </c>
      <c r="E118" s="166">
        <f t="shared" si="19"/>
        <v>100</v>
      </c>
      <c r="F118" s="166">
        <f t="shared" si="19"/>
        <v>0</v>
      </c>
      <c r="G118" s="166">
        <f t="shared" si="19"/>
        <v>71</v>
      </c>
      <c r="H118" s="166">
        <f t="shared" si="19"/>
        <v>171</v>
      </c>
      <c r="I118" s="148">
        <f t="shared" si="19"/>
        <v>3</v>
      </c>
      <c r="J118" s="167">
        <f t="shared" si="19"/>
        <v>9</v>
      </c>
      <c r="K118" s="165">
        <f t="shared" si="20"/>
        <v>1090</v>
      </c>
    </row>
    <row r="119" spans="1:11" x14ac:dyDescent="0.2">
      <c r="A119" s="19" t="s">
        <v>18</v>
      </c>
      <c r="B119" s="12">
        <v>77</v>
      </c>
      <c r="C119" s="166">
        <f t="shared" si="19"/>
        <v>0</v>
      </c>
      <c r="D119" s="166">
        <f t="shared" si="19"/>
        <v>0</v>
      </c>
      <c r="E119" s="166">
        <f t="shared" si="19"/>
        <v>0</v>
      </c>
      <c r="F119" s="166">
        <f t="shared" si="19"/>
        <v>0</v>
      </c>
      <c r="G119" s="166">
        <f t="shared" si="19"/>
        <v>0</v>
      </c>
      <c r="H119" s="166">
        <f t="shared" si="19"/>
        <v>0</v>
      </c>
      <c r="I119" s="148">
        <f t="shared" si="19"/>
        <v>0</v>
      </c>
      <c r="J119" s="167">
        <f t="shared" si="19"/>
        <v>0</v>
      </c>
      <c r="K119" s="165">
        <f t="shared" si="20"/>
        <v>0</v>
      </c>
    </row>
    <row r="120" spans="1:11" ht="13.5" thickBot="1" x14ac:dyDescent="0.25">
      <c r="A120" s="23" t="s">
        <v>19</v>
      </c>
      <c r="B120" s="24">
        <v>81.819999999999993</v>
      </c>
      <c r="C120" s="168">
        <f t="shared" si="19"/>
        <v>375</v>
      </c>
      <c r="D120" s="168">
        <f t="shared" si="19"/>
        <v>0</v>
      </c>
      <c r="E120" s="168">
        <f t="shared" si="19"/>
        <v>0</v>
      </c>
      <c r="F120" s="168">
        <f t="shared" si="19"/>
        <v>0</v>
      </c>
      <c r="G120" s="168">
        <f t="shared" si="19"/>
        <v>157</v>
      </c>
      <c r="H120" s="168">
        <f t="shared" si="19"/>
        <v>0</v>
      </c>
      <c r="I120" s="169">
        <f t="shared" si="19"/>
        <v>19</v>
      </c>
      <c r="J120" s="170">
        <f t="shared" si="19"/>
        <v>23</v>
      </c>
      <c r="K120" s="171">
        <f t="shared" si="20"/>
        <v>574</v>
      </c>
    </row>
    <row r="121" spans="1:11" x14ac:dyDescent="0.2">
      <c r="A121" s="259" t="s">
        <v>557</v>
      </c>
      <c r="B121" s="260" t="s">
        <v>112</v>
      </c>
      <c r="C121" s="261">
        <f t="shared" si="19"/>
        <v>3905</v>
      </c>
      <c r="D121" s="261">
        <f t="shared" si="19"/>
        <v>1829</v>
      </c>
      <c r="E121" s="261">
        <f t="shared" si="19"/>
        <v>100</v>
      </c>
      <c r="F121" s="261">
        <f t="shared" si="19"/>
        <v>0</v>
      </c>
      <c r="G121" s="261">
        <f t="shared" si="19"/>
        <v>1113</v>
      </c>
      <c r="H121" s="261">
        <f t="shared" si="19"/>
        <v>1330</v>
      </c>
      <c r="I121" s="261">
        <f t="shared" si="19"/>
        <v>173</v>
      </c>
      <c r="J121" s="262">
        <f t="shared" si="19"/>
        <v>215</v>
      </c>
      <c r="K121" s="263">
        <f>SUM(K111:K120)</f>
        <v>8665</v>
      </c>
    </row>
    <row r="122" spans="1:11" x14ac:dyDescent="0.2">
      <c r="A122" s="75" t="s">
        <v>95</v>
      </c>
      <c r="B122" s="175" t="s">
        <v>112</v>
      </c>
      <c r="C122" s="129">
        <f t="shared" si="19"/>
        <v>2255</v>
      </c>
      <c r="D122" s="129">
        <f t="shared" si="19"/>
        <v>1078</v>
      </c>
      <c r="E122" s="129">
        <f t="shared" si="19"/>
        <v>98</v>
      </c>
      <c r="F122" s="129">
        <f t="shared" si="19"/>
        <v>0</v>
      </c>
      <c r="G122" s="129">
        <f t="shared" si="19"/>
        <v>644</v>
      </c>
      <c r="H122" s="129">
        <f t="shared" si="19"/>
        <v>802</v>
      </c>
      <c r="I122" s="129">
        <f t="shared" si="19"/>
        <v>71</v>
      </c>
      <c r="J122" s="129">
        <f t="shared" si="19"/>
        <v>93</v>
      </c>
      <c r="K122" s="20">
        <f t="shared" ref="K122:K123" si="21">SUM(C122:J122)</f>
        <v>5041</v>
      </c>
    </row>
    <row r="123" spans="1:11" ht="13.5" thickBot="1" x14ac:dyDescent="0.25">
      <c r="A123" s="151" t="s">
        <v>96</v>
      </c>
      <c r="B123" s="176" t="s">
        <v>112</v>
      </c>
      <c r="C123" s="173">
        <f>SUM(C18,C33,C48,C63,C78,C93,C108)</f>
        <v>462</v>
      </c>
      <c r="D123" s="173">
        <f>SUM(D18,D33,D48,D63,D78,D93,D108)</f>
        <v>70</v>
      </c>
      <c r="E123" s="173">
        <f>SUM(E18,E33,E48,E63,E78,E93,E108)</f>
        <v>0</v>
      </c>
      <c r="F123" s="173">
        <f>SUM(F18,F33,F48,F63,F78,F93,F105)</f>
        <v>0</v>
      </c>
      <c r="G123" s="173">
        <f t="shared" si="19"/>
        <v>211</v>
      </c>
      <c r="H123" s="173">
        <f t="shared" si="19"/>
        <v>108</v>
      </c>
      <c r="I123" s="173">
        <f t="shared" si="19"/>
        <v>62</v>
      </c>
      <c r="J123" s="173">
        <f t="shared" si="19"/>
        <v>49</v>
      </c>
      <c r="K123" s="21">
        <f t="shared" si="21"/>
        <v>962</v>
      </c>
    </row>
  </sheetData>
  <mergeCells count="21">
    <mergeCell ref="C95:K95"/>
    <mergeCell ref="C109:K109"/>
    <mergeCell ref="C110:K110"/>
    <mergeCell ref="C64:K64"/>
    <mergeCell ref="C65:K65"/>
    <mergeCell ref="C79:K79"/>
    <mergeCell ref="C80:K80"/>
    <mergeCell ref="C94:K94"/>
    <mergeCell ref="C35:K35"/>
    <mergeCell ref="C49:K49"/>
    <mergeCell ref="C50:K50"/>
    <mergeCell ref="I2:J2"/>
    <mergeCell ref="A1:K1"/>
    <mergeCell ref="C2:D2"/>
    <mergeCell ref="E2:F2"/>
    <mergeCell ref="G2:H2"/>
    <mergeCell ref="C4:K4"/>
    <mergeCell ref="C5:K5"/>
    <mergeCell ref="C19:K19"/>
    <mergeCell ref="C20:K20"/>
    <mergeCell ref="C34:K34"/>
  </mergeCells>
  <pageMargins left="0.7" right="0.7" top="0.75" bottom="0.75" header="0.3" footer="0.3"/>
  <pageSetup paperSize="9" scale="7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K81"/>
  <sheetViews>
    <sheetView workbookViewId="0">
      <selection activeCell="C11" sqref="C11"/>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554" t="s">
        <v>554</v>
      </c>
      <c r="B1" s="555"/>
      <c r="C1" s="555"/>
      <c r="D1" s="555"/>
      <c r="E1" s="555"/>
      <c r="F1" s="555"/>
      <c r="G1" s="555"/>
      <c r="H1" s="555"/>
      <c r="I1" s="555"/>
      <c r="J1" s="555"/>
      <c r="K1" s="543"/>
    </row>
    <row r="2" spans="1:11" s="5" customFormat="1" ht="38.25" customHeight="1" x14ac:dyDescent="0.2">
      <c r="A2" s="16" t="s">
        <v>508</v>
      </c>
      <c r="B2" s="8"/>
      <c r="C2" s="534" t="s">
        <v>0</v>
      </c>
      <c r="D2" s="534"/>
      <c r="E2" s="534" t="s">
        <v>2</v>
      </c>
      <c r="F2" s="534"/>
      <c r="G2" s="534" t="s">
        <v>1</v>
      </c>
      <c r="H2" s="534"/>
      <c r="I2" s="529" t="s">
        <v>3</v>
      </c>
      <c r="J2" s="530"/>
      <c r="K2" s="50" t="s">
        <v>4</v>
      </c>
    </row>
    <row r="3" spans="1:11" s="5" customFormat="1" ht="13.5" customHeight="1" thickBot="1" x14ac:dyDescent="0.25">
      <c r="A3" s="48"/>
      <c r="B3" s="53"/>
      <c r="C3" s="54" t="s">
        <v>21</v>
      </c>
      <c r="D3" s="54" t="s">
        <v>22</v>
      </c>
      <c r="E3" s="54" t="s">
        <v>21</v>
      </c>
      <c r="F3" s="54" t="s">
        <v>22</v>
      </c>
      <c r="G3" s="54" t="s">
        <v>21</v>
      </c>
      <c r="H3" s="54" t="s">
        <v>22</v>
      </c>
      <c r="I3" s="133" t="s">
        <v>21</v>
      </c>
      <c r="J3" s="133" t="s">
        <v>22</v>
      </c>
      <c r="K3" s="43"/>
    </row>
    <row r="4" spans="1:11" x14ac:dyDescent="0.2">
      <c r="A4" s="106" t="s">
        <v>519</v>
      </c>
      <c r="B4" s="9"/>
      <c r="C4" s="516"/>
      <c r="D4" s="517"/>
      <c r="E4" s="517"/>
      <c r="F4" s="517"/>
      <c r="G4" s="517"/>
      <c r="H4" s="517"/>
      <c r="I4" s="517"/>
      <c r="J4" s="517"/>
      <c r="K4" s="518"/>
    </row>
    <row r="5" spans="1:11" ht="25.5" x14ac:dyDescent="0.2">
      <c r="A5" s="17" t="s">
        <v>10</v>
      </c>
      <c r="B5" s="13" t="s">
        <v>9</v>
      </c>
      <c r="C5" s="519"/>
      <c r="D5" s="520"/>
      <c r="E5" s="520"/>
      <c r="F5" s="520"/>
      <c r="G5" s="520"/>
      <c r="H5" s="520"/>
      <c r="I5" s="520"/>
      <c r="J5" s="520"/>
      <c r="K5" s="521"/>
    </row>
    <row r="6" spans="1:11" x14ac:dyDescent="0.2">
      <c r="A6" s="19" t="s">
        <v>5</v>
      </c>
      <c r="B6" s="10" t="s">
        <v>8</v>
      </c>
      <c r="C6" s="11"/>
      <c r="D6" s="11"/>
      <c r="E6" s="11"/>
      <c r="F6" s="11"/>
      <c r="G6" s="11"/>
      <c r="H6" s="11"/>
      <c r="I6" s="129"/>
      <c r="J6" s="130"/>
      <c r="K6" s="20">
        <f>SUM(C6:J6)</f>
        <v>0</v>
      </c>
    </row>
    <row r="7" spans="1:11" x14ac:dyDescent="0.2">
      <c r="A7" s="19" t="s">
        <v>11</v>
      </c>
      <c r="B7" s="12" t="s">
        <v>6</v>
      </c>
      <c r="C7" s="11"/>
      <c r="D7" s="11"/>
      <c r="E7" s="11"/>
      <c r="F7" s="11"/>
      <c r="G7" s="11">
        <v>2</v>
      </c>
      <c r="H7" s="11">
        <v>0</v>
      </c>
      <c r="I7" s="129">
        <v>9</v>
      </c>
      <c r="J7" s="130">
        <v>7</v>
      </c>
      <c r="K7" s="20">
        <f t="shared" ref="K7:K15" si="0">SUM(C7:J7)</f>
        <v>18</v>
      </c>
    </row>
    <row r="8" spans="1:11" ht="25.5" x14ac:dyDescent="0.2">
      <c r="A8" s="19" t="s">
        <v>12</v>
      </c>
      <c r="B8" s="12">
        <v>41.43</v>
      </c>
      <c r="C8" s="11"/>
      <c r="D8" s="11"/>
      <c r="E8" s="11"/>
      <c r="F8" s="11"/>
      <c r="G8" s="11"/>
      <c r="H8" s="11"/>
      <c r="I8" s="129"/>
      <c r="J8" s="130"/>
      <c r="K8" s="20">
        <f t="shared" si="0"/>
        <v>0</v>
      </c>
    </row>
    <row r="9" spans="1:11" ht="25.5" x14ac:dyDescent="0.2">
      <c r="A9" s="19" t="s">
        <v>13</v>
      </c>
      <c r="B9" s="12" t="s">
        <v>7</v>
      </c>
      <c r="C9" s="11"/>
      <c r="D9" s="11"/>
      <c r="E9" s="11"/>
      <c r="F9" s="11"/>
      <c r="G9" s="11"/>
      <c r="H9" s="11"/>
      <c r="I9" s="129"/>
      <c r="J9" s="130"/>
      <c r="K9" s="20">
        <f t="shared" si="0"/>
        <v>0</v>
      </c>
    </row>
    <row r="10" spans="1:11" ht="25.5" x14ac:dyDescent="0.2">
      <c r="A10" s="19" t="s">
        <v>14</v>
      </c>
      <c r="B10" s="12" t="s">
        <v>20</v>
      </c>
      <c r="C10" s="11"/>
      <c r="D10" s="11"/>
      <c r="E10" s="11"/>
      <c r="F10" s="11"/>
      <c r="G10" s="11"/>
      <c r="H10" s="11"/>
      <c r="I10" s="129"/>
      <c r="J10" s="130"/>
      <c r="K10" s="20">
        <f t="shared" si="0"/>
        <v>0</v>
      </c>
    </row>
    <row r="11" spans="1:11" x14ac:dyDescent="0.2">
      <c r="A11" s="19" t="s">
        <v>15</v>
      </c>
      <c r="B11" s="12">
        <v>62.65</v>
      </c>
      <c r="C11" s="11"/>
      <c r="D11" s="11"/>
      <c r="E11" s="11"/>
      <c r="F11" s="11"/>
      <c r="G11" s="11"/>
      <c r="H11" s="11"/>
      <c r="I11" s="129"/>
      <c r="J11" s="130"/>
      <c r="K11" s="20">
        <f t="shared" si="0"/>
        <v>0</v>
      </c>
    </row>
    <row r="12" spans="1:11" ht="25.5" x14ac:dyDescent="0.2">
      <c r="A12" s="19" t="s">
        <v>16</v>
      </c>
      <c r="B12" s="12">
        <v>68</v>
      </c>
      <c r="C12" s="11"/>
      <c r="D12" s="11"/>
      <c r="E12" s="11"/>
      <c r="F12" s="11"/>
      <c r="G12" s="11"/>
      <c r="H12" s="11"/>
      <c r="I12" s="129"/>
      <c r="J12" s="130"/>
      <c r="K12" s="20">
        <f t="shared" si="0"/>
        <v>0</v>
      </c>
    </row>
    <row r="13" spans="1:11" ht="25.5" x14ac:dyDescent="0.2">
      <c r="A13" s="19" t="s">
        <v>17</v>
      </c>
      <c r="B13" s="12">
        <v>74.75</v>
      </c>
      <c r="C13" s="11"/>
      <c r="D13" s="11"/>
      <c r="E13" s="11"/>
      <c r="F13" s="11"/>
      <c r="G13" s="11"/>
      <c r="H13" s="11"/>
      <c r="I13" s="129"/>
      <c r="J13" s="130"/>
      <c r="K13" s="20">
        <f t="shared" si="0"/>
        <v>0</v>
      </c>
    </row>
    <row r="14" spans="1:11" ht="25.5" x14ac:dyDescent="0.2">
      <c r="A14" s="19" t="s">
        <v>18</v>
      </c>
      <c r="B14" s="12">
        <v>77</v>
      </c>
      <c r="C14" s="11"/>
      <c r="D14" s="11"/>
      <c r="E14" s="11"/>
      <c r="F14" s="11"/>
      <c r="G14" s="11"/>
      <c r="H14" s="11"/>
      <c r="I14" s="129"/>
      <c r="J14" s="130"/>
      <c r="K14" s="20">
        <f t="shared" si="0"/>
        <v>0</v>
      </c>
    </row>
    <row r="15" spans="1:11" ht="25.5" x14ac:dyDescent="0.2">
      <c r="A15" s="23" t="s">
        <v>19</v>
      </c>
      <c r="B15" s="24">
        <v>81.819999999999993</v>
      </c>
      <c r="C15" s="25"/>
      <c r="D15" s="25"/>
      <c r="E15" s="25"/>
      <c r="F15" s="25"/>
      <c r="G15" s="25"/>
      <c r="H15" s="25"/>
      <c r="I15" s="131"/>
      <c r="J15" s="132"/>
      <c r="K15" s="26">
        <f t="shared" si="0"/>
        <v>0</v>
      </c>
    </row>
    <row r="16" spans="1:11" x14ac:dyDescent="0.2">
      <c r="A16" s="184" t="s">
        <v>111</v>
      </c>
      <c r="B16" s="174" t="s">
        <v>112</v>
      </c>
      <c r="C16" s="15">
        <f>SUM(C6:C15)</f>
        <v>0</v>
      </c>
      <c r="D16" s="68">
        <f t="shared" ref="D16:J16" si="1">SUM(D6:D15)</f>
        <v>0</v>
      </c>
      <c r="E16" s="68">
        <f t="shared" si="1"/>
        <v>0</v>
      </c>
      <c r="F16" s="68">
        <f t="shared" si="1"/>
        <v>0</v>
      </c>
      <c r="G16" s="68">
        <f t="shared" si="1"/>
        <v>2</v>
      </c>
      <c r="H16" s="68">
        <f t="shared" si="1"/>
        <v>0</v>
      </c>
      <c r="I16" s="68">
        <f t="shared" si="1"/>
        <v>9</v>
      </c>
      <c r="J16" s="68">
        <f t="shared" si="1"/>
        <v>7</v>
      </c>
      <c r="K16" s="188">
        <f>SUM(K6:K15)</f>
        <v>18</v>
      </c>
    </row>
    <row r="17" spans="1:11" s="6" customFormat="1" ht="25.5" x14ac:dyDescent="0.2">
      <c r="A17" s="106" t="s">
        <v>520</v>
      </c>
      <c r="B17" s="9"/>
      <c r="C17" s="516"/>
      <c r="D17" s="517"/>
      <c r="E17" s="517"/>
      <c r="F17" s="517"/>
      <c r="G17" s="517"/>
      <c r="H17" s="517"/>
      <c r="I17" s="517"/>
      <c r="J17" s="517"/>
      <c r="K17" s="518"/>
    </row>
    <row r="18" spans="1:11" s="2" customFormat="1" ht="25.5" customHeight="1" x14ac:dyDescent="0.2">
      <c r="A18" s="17" t="s">
        <v>10</v>
      </c>
      <c r="B18" s="13" t="s">
        <v>9</v>
      </c>
      <c r="C18" s="519"/>
      <c r="D18" s="520"/>
      <c r="E18" s="520"/>
      <c r="F18" s="520"/>
      <c r="G18" s="520"/>
      <c r="H18" s="520"/>
      <c r="I18" s="520"/>
      <c r="J18" s="520"/>
      <c r="K18" s="521"/>
    </row>
    <row r="19" spans="1:11" x14ac:dyDescent="0.2">
      <c r="A19" s="19" t="s">
        <v>5</v>
      </c>
      <c r="B19" s="10" t="s">
        <v>8</v>
      </c>
      <c r="C19" s="11"/>
      <c r="D19" s="11"/>
      <c r="E19" s="11"/>
      <c r="F19" s="11"/>
      <c r="G19" s="11"/>
      <c r="H19" s="11"/>
      <c r="I19" s="129"/>
      <c r="J19" s="130"/>
      <c r="K19" s="20">
        <f>SUM(C19:J19)</f>
        <v>0</v>
      </c>
    </row>
    <row r="20" spans="1:11" x14ac:dyDescent="0.2">
      <c r="A20" s="19" t="s">
        <v>11</v>
      </c>
      <c r="B20" s="12" t="s">
        <v>6</v>
      </c>
      <c r="C20" s="11"/>
      <c r="D20" s="11"/>
      <c r="E20" s="11"/>
      <c r="F20" s="11"/>
      <c r="G20" s="11"/>
      <c r="H20" s="11"/>
      <c r="I20" s="129"/>
      <c r="J20" s="130"/>
      <c r="K20" s="20">
        <f t="shared" ref="K20:K28" si="2">SUM(C20:J20)</f>
        <v>0</v>
      </c>
    </row>
    <row r="21" spans="1:11" ht="25.5" x14ac:dyDescent="0.2">
      <c r="A21" s="19" t="s">
        <v>12</v>
      </c>
      <c r="B21" s="12">
        <v>41.43</v>
      </c>
      <c r="C21" s="11"/>
      <c r="D21" s="11"/>
      <c r="E21" s="11"/>
      <c r="F21" s="11"/>
      <c r="G21" s="11"/>
      <c r="H21" s="11"/>
      <c r="I21" s="129"/>
      <c r="J21" s="130"/>
      <c r="K21" s="20">
        <f t="shared" si="2"/>
        <v>0</v>
      </c>
    </row>
    <row r="22" spans="1:11" ht="25.5" x14ac:dyDescent="0.2">
      <c r="A22" s="19" t="s">
        <v>13</v>
      </c>
      <c r="B22" s="12" t="s">
        <v>7</v>
      </c>
      <c r="C22" s="11"/>
      <c r="D22" s="11"/>
      <c r="E22" s="11"/>
      <c r="F22" s="11"/>
      <c r="G22" s="11"/>
      <c r="H22" s="11"/>
      <c r="I22" s="129"/>
      <c r="J22" s="130"/>
      <c r="K22" s="20">
        <f t="shared" si="2"/>
        <v>0</v>
      </c>
    </row>
    <row r="23" spans="1:11" ht="25.5" x14ac:dyDescent="0.2">
      <c r="A23" s="19" t="s">
        <v>14</v>
      </c>
      <c r="B23" s="12" t="s">
        <v>20</v>
      </c>
      <c r="C23" s="11"/>
      <c r="D23" s="11"/>
      <c r="E23" s="11"/>
      <c r="F23" s="11"/>
      <c r="G23" s="11"/>
      <c r="H23" s="11"/>
      <c r="I23" s="129"/>
      <c r="J23" s="130"/>
      <c r="K23" s="20">
        <f t="shared" si="2"/>
        <v>0</v>
      </c>
    </row>
    <row r="24" spans="1:11" x14ac:dyDescent="0.2">
      <c r="A24" s="19" t="s">
        <v>15</v>
      </c>
      <c r="B24" s="12">
        <v>62.65</v>
      </c>
      <c r="C24" s="11"/>
      <c r="D24" s="11"/>
      <c r="E24" s="11"/>
      <c r="F24" s="11"/>
      <c r="G24" s="11">
        <v>15</v>
      </c>
      <c r="H24" s="11">
        <v>0</v>
      </c>
      <c r="I24" s="129">
        <v>19</v>
      </c>
      <c r="J24" s="130">
        <v>20</v>
      </c>
      <c r="K24" s="20">
        <f t="shared" si="2"/>
        <v>54</v>
      </c>
    </row>
    <row r="25" spans="1:11" ht="25.5" x14ac:dyDescent="0.2">
      <c r="A25" s="19" t="s">
        <v>16</v>
      </c>
      <c r="B25" s="12">
        <v>68</v>
      </c>
      <c r="C25" s="11"/>
      <c r="D25" s="11"/>
      <c r="E25" s="11"/>
      <c r="F25" s="11"/>
      <c r="G25" s="11"/>
      <c r="H25" s="11"/>
      <c r="I25" s="129"/>
      <c r="J25" s="130"/>
      <c r="K25" s="20">
        <f t="shared" si="2"/>
        <v>0</v>
      </c>
    </row>
    <row r="26" spans="1:11" ht="25.5" x14ac:dyDescent="0.2">
      <c r="A26" s="19" t="s">
        <v>17</v>
      </c>
      <c r="B26" s="12">
        <v>74.75</v>
      </c>
      <c r="C26" s="11"/>
      <c r="D26" s="11"/>
      <c r="E26" s="11"/>
      <c r="F26" s="11"/>
      <c r="G26" s="11"/>
      <c r="H26" s="11"/>
      <c r="I26" s="129"/>
      <c r="J26" s="130"/>
      <c r="K26" s="20">
        <f t="shared" si="2"/>
        <v>0</v>
      </c>
    </row>
    <row r="27" spans="1:11" ht="25.5" x14ac:dyDescent="0.2">
      <c r="A27" s="19" t="s">
        <v>18</v>
      </c>
      <c r="B27" s="12">
        <v>77</v>
      </c>
      <c r="C27" s="11"/>
      <c r="D27" s="11"/>
      <c r="E27" s="11"/>
      <c r="F27" s="11"/>
      <c r="G27" s="11"/>
      <c r="H27" s="11"/>
      <c r="I27" s="129"/>
      <c r="J27" s="130"/>
      <c r="K27" s="20">
        <f t="shared" si="2"/>
        <v>0</v>
      </c>
    </row>
    <row r="28" spans="1:11" ht="25.5" x14ac:dyDescent="0.2">
      <c r="A28" s="23" t="s">
        <v>19</v>
      </c>
      <c r="B28" s="24">
        <v>81.819999999999993</v>
      </c>
      <c r="C28" s="25"/>
      <c r="D28" s="25"/>
      <c r="E28" s="25"/>
      <c r="F28" s="25"/>
      <c r="G28" s="25"/>
      <c r="H28" s="25"/>
      <c r="I28" s="131"/>
      <c r="J28" s="132"/>
      <c r="K28" s="26">
        <f t="shared" si="2"/>
        <v>0</v>
      </c>
    </row>
    <row r="29" spans="1:11" x14ac:dyDescent="0.2">
      <c r="A29" s="184" t="s">
        <v>111</v>
      </c>
      <c r="B29" s="174" t="s">
        <v>112</v>
      </c>
      <c r="C29" s="15">
        <f>SUM(C19:C28)</f>
        <v>0</v>
      </c>
      <c r="D29" s="68">
        <f t="shared" ref="D29:J29" si="3">SUM(D19:D28)</f>
        <v>0</v>
      </c>
      <c r="E29" s="68">
        <f t="shared" si="3"/>
        <v>0</v>
      </c>
      <c r="F29" s="68">
        <f t="shared" si="3"/>
        <v>0</v>
      </c>
      <c r="G29" s="68">
        <f t="shared" si="3"/>
        <v>15</v>
      </c>
      <c r="H29" s="68">
        <f t="shared" si="3"/>
        <v>0</v>
      </c>
      <c r="I29" s="68">
        <f t="shared" si="3"/>
        <v>19</v>
      </c>
      <c r="J29" s="68">
        <f t="shared" si="3"/>
        <v>20</v>
      </c>
      <c r="K29" s="188">
        <f>SUM(K19:K28)</f>
        <v>54</v>
      </c>
    </row>
    <row r="30" spans="1:11" ht="25.5" x14ac:dyDescent="0.2">
      <c r="A30" s="106" t="s">
        <v>527</v>
      </c>
      <c r="B30" s="9"/>
      <c r="C30" s="516"/>
      <c r="D30" s="517"/>
      <c r="E30" s="517"/>
      <c r="F30" s="517"/>
      <c r="G30" s="517"/>
      <c r="H30" s="517"/>
      <c r="I30" s="517"/>
      <c r="J30" s="517"/>
      <c r="K30" s="518"/>
    </row>
    <row r="31" spans="1:11" ht="25.5" x14ac:dyDescent="0.2">
      <c r="A31" s="17" t="s">
        <v>10</v>
      </c>
      <c r="B31" s="13" t="s">
        <v>9</v>
      </c>
      <c r="C31" s="519"/>
      <c r="D31" s="520"/>
      <c r="E31" s="520"/>
      <c r="F31" s="520"/>
      <c r="G31" s="520"/>
      <c r="H31" s="520"/>
      <c r="I31" s="520"/>
      <c r="J31" s="520"/>
      <c r="K31" s="521"/>
    </row>
    <row r="32" spans="1:11" x14ac:dyDescent="0.2">
      <c r="A32" s="19" t="s">
        <v>5</v>
      </c>
      <c r="B32" s="10" t="s">
        <v>8</v>
      </c>
      <c r="C32" s="11"/>
      <c r="D32" s="11"/>
      <c r="E32" s="11"/>
      <c r="F32" s="11"/>
      <c r="G32" s="11"/>
      <c r="H32" s="11"/>
      <c r="I32" s="129"/>
      <c r="J32" s="130"/>
      <c r="K32" s="20">
        <f>SUM(C32:J32)</f>
        <v>0</v>
      </c>
    </row>
    <row r="33" spans="1:11" x14ac:dyDescent="0.2">
      <c r="A33" s="19" t="s">
        <v>11</v>
      </c>
      <c r="B33" s="12" t="s">
        <v>6</v>
      </c>
      <c r="C33" s="11"/>
      <c r="D33" s="11"/>
      <c r="E33" s="11"/>
      <c r="F33" s="11"/>
      <c r="G33" s="11"/>
      <c r="H33" s="11"/>
      <c r="I33" s="129"/>
      <c r="J33" s="130"/>
      <c r="K33" s="20">
        <f t="shared" ref="K33:K41" si="4">SUM(C33:J33)</f>
        <v>0</v>
      </c>
    </row>
    <row r="34" spans="1:11" ht="25.5" x14ac:dyDescent="0.2">
      <c r="A34" s="19" t="s">
        <v>12</v>
      </c>
      <c r="B34" s="12">
        <v>41.43</v>
      </c>
      <c r="C34" s="11"/>
      <c r="D34" s="11"/>
      <c r="E34" s="11"/>
      <c r="F34" s="11"/>
      <c r="G34" s="11"/>
      <c r="H34" s="11"/>
      <c r="I34" s="129"/>
      <c r="J34" s="130"/>
      <c r="K34" s="20">
        <f t="shared" si="4"/>
        <v>0</v>
      </c>
    </row>
    <row r="35" spans="1:11" ht="25.5" x14ac:dyDescent="0.2">
      <c r="A35" s="19" t="s">
        <v>13</v>
      </c>
      <c r="B35" s="12" t="s">
        <v>7</v>
      </c>
      <c r="C35" s="11"/>
      <c r="D35" s="11"/>
      <c r="E35" s="11"/>
      <c r="F35" s="11"/>
      <c r="G35" s="11"/>
      <c r="H35" s="11"/>
      <c r="I35" s="129"/>
      <c r="J35" s="130"/>
      <c r="K35" s="20">
        <f t="shared" si="4"/>
        <v>0</v>
      </c>
    </row>
    <row r="36" spans="1:11" ht="25.5" x14ac:dyDescent="0.2">
      <c r="A36" s="19" t="s">
        <v>14</v>
      </c>
      <c r="B36" s="12" t="s">
        <v>20</v>
      </c>
      <c r="C36" s="11"/>
      <c r="D36" s="11"/>
      <c r="E36" s="11"/>
      <c r="F36" s="11"/>
      <c r="G36" s="11">
        <v>5</v>
      </c>
      <c r="H36" s="11">
        <v>0</v>
      </c>
      <c r="I36" s="129"/>
      <c r="J36" s="130"/>
      <c r="K36" s="20">
        <f t="shared" si="4"/>
        <v>5</v>
      </c>
    </row>
    <row r="37" spans="1:11" x14ac:dyDescent="0.2">
      <c r="A37" s="19" t="s">
        <v>15</v>
      </c>
      <c r="B37" s="12">
        <v>62.65</v>
      </c>
      <c r="C37" s="11"/>
      <c r="D37" s="11"/>
      <c r="E37" s="11"/>
      <c r="F37" s="11"/>
      <c r="G37" s="11"/>
      <c r="H37" s="11"/>
      <c r="I37" s="129"/>
      <c r="J37" s="130"/>
      <c r="K37" s="20">
        <f t="shared" si="4"/>
        <v>0</v>
      </c>
    </row>
    <row r="38" spans="1:11" ht="25.5" x14ac:dyDescent="0.2">
      <c r="A38" s="19" t="s">
        <v>16</v>
      </c>
      <c r="B38" s="12">
        <v>68</v>
      </c>
      <c r="C38" s="11"/>
      <c r="D38" s="11"/>
      <c r="E38" s="11"/>
      <c r="F38" s="11"/>
      <c r="G38" s="11"/>
      <c r="H38" s="11"/>
      <c r="I38" s="129"/>
      <c r="J38" s="130"/>
      <c r="K38" s="20">
        <f t="shared" si="4"/>
        <v>0</v>
      </c>
    </row>
    <row r="39" spans="1:11" ht="25.5" x14ac:dyDescent="0.2">
      <c r="A39" s="19" t="s">
        <v>17</v>
      </c>
      <c r="B39" s="12">
        <v>74.75</v>
      </c>
      <c r="C39" s="11"/>
      <c r="D39" s="11"/>
      <c r="E39" s="11"/>
      <c r="F39" s="11"/>
      <c r="G39" s="11"/>
      <c r="H39" s="11"/>
      <c r="I39" s="129"/>
      <c r="J39" s="130"/>
      <c r="K39" s="20">
        <f t="shared" si="4"/>
        <v>0</v>
      </c>
    </row>
    <row r="40" spans="1:11" ht="25.5" x14ac:dyDescent="0.2">
      <c r="A40" s="19" t="s">
        <v>18</v>
      </c>
      <c r="B40" s="12">
        <v>77</v>
      </c>
      <c r="C40" s="11"/>
      <c r="D40" s="11"/>
      <c r="E40" s="11"/>
      <c r="F40" s="11"/>
      <c r="G40" s="11"/>
      <c r="H40" s="11"/>
      <c r="I40" s="129"/>
      <c r="J40" s="130"/>
      <c r="K40" s="20">
        <f t="shared" si="4"/>
        <v>0</v>
      </c>
    </row>
    <row r="41" spans="1:11" ht="25.5" x14ac:dyDescent="0.2">
      <c r="A41" s="23" t="s">
        <v>19</v>
      </c>
      <c r="B41" s="24">
        <v>81.819999999999993</v>
      </c>
      <c r="C41" s="25"/>
      <c r="D41" s="25"/>
      <c r="E41" s="25"/>
      <c r="F41" s="25"/>
      <c r="G41" s="25"/>
      <c r="H41" s="25"/>
      <c r="I41" s="131">
        <v>1</v>
      </c>
      <c r="J41" s="132">
        <v>0</v>
      </c>
      <c r="K41" s="26">
        <f t="shared" si="4"/>
        <v>1</v>
      </c>
    </row>
    <row r="42" spans="1:11" ht="13.5" thickBot="1" x14ac:dyDescent="0.25">
      <c r="A42" s="184" t="s">
        <v>111</v>
      </c>
      <c r="B42" s="174" t="s">
        <v>112</v>
      </c>
      <c r="C42" s="15">
        <f>SUM(C32:C41)</f>
        <v>0</v>
      </c>
      <c r="D42" s="68">
        <f t="shared" ref="D42:J42" si="5">SUM(D32:D41)</f>
        <v>0</v>
      </c>
      <c r="E42" s="68">
        <f t="shared" si="5"/>
        <v>0</v>
      </c>
      <c r="F42" s="68">
        <f t="shared" si="5"/>
        <v>0</v>
      </c>
      <c r="G42" s="68">
        <f t="shared" si="5"/>
        <v>5</v>
      </c>
      <c r="H42" s="68">
        <f t="shared" si="5"/>
        <v>0</v>
      </c>
      <c r="I42" s="68">
        <f t="shared" si="5"/>
        <v>1</v>
      </c>
      <c r="J42" s="68">
        <f t="shared" si="5"/>
        <v>0</v>
      </c>
      <c r="K42" s="188">
        <f>SUM(K32:K41)</f>
        <v>6</v>
      </c>
    </row>
    <row r="43" spans="1:11" s="6" customFormat="1" ht="25.5" x14ac:dyDescent="0.2">
      <c r="A43" s="118" t="s">
        <v>521</v>
      </c>
      <c r="B43" s="52"/>
      <c r="C43" s="531"/>
      <c r="D43" s="532"/>
      <c r="E43" s="532"/>
      <c r="F43" s="532"/>
      <c r="G43" s="532"/>
      <c r="H43" s="532"/>
      <c r="I43" s="532"/>
      <c r="J43" s="532"/>
      <c r="K43" s="533"/>
    </row>
    <row r="44" spans="1:11" s="2" customFormat="1" ht="36" customHeight="1" x14ac:dyDescent="0.2">
      <c r="A44" s="17" t="s">
        <v>10</v>
      </c>
      <c r="B44" s="13" t="s">
        <v>9</v>
      </c>
      <c r="C44" s="519"/>
      <c r="D44" s="520"/>
      <c r="E44" s="520"/>
      <c r="F44" s="520"/>
      <c r="G44" s="520"/>
      <c r="H44" s="520"/>
      <c r="I44" s="520"/>
      <c r="J44" s="520"/>
      <c r="K44" s="521"/>
    </row>
    <row r="45" spans="1:11" ht="12.75" customHeight="1" x14ac:dyDescent="0.2">
      <c r="A45" s="19" t="s">
        <v>5</v>
      </c>
      <c r="B45" s="10" t="s">
        <v>8</v>
      </c>
      <c r="C45" s="11"/>
      <c r="D45" s="11"/>
      <c r="E45" s="11"/>
      <c r="F45" s="11"/>
      <c r="G45" s="11"/>
      <c r="H45" s="11"/>
      <c r="I45" s="129"/>
      <c r="J45" s="130"/>
      <c r="K45" s="20">
        <f>SUM(C45:J45)</f>
        <v>0</v>
      </c>
    </row>
    <row r="46" spans="1:11" ht="15" customHeight="1" x14ac:dyDescent="0.2">
      <c r="A46" s="19" t="s">
        <v>11</v>
      </c>
      <c r="B46" s="12" t="s">
        <v>6</v>
      </c>
      <c r="C46" s="11">
        <v>2</v>
      </c>
      <c r="D46" s="11">
        <v>0</v>
      </c>
      <c r="E46" s="11"/>
      <c r="F46" s="11"/>
      <c r="G46" s="11">
        <v>12</v>
      </c>
      <c r="H46" s="11">
        <v>0</v>
      </c>
      <c r="I46" s="129">
        <v>6</v>
      </c>
      <c r="J46" s="130">
        <v>4</v>
      </c>
      <c r="K46" s="20">
        <f t="shared" ref="K46:K54" si="6">SUM(C46:J46)</f>
        <v>24</v>
      </c>
    </row>
    <row r="47" spans="1:11" ht="25.5" customHeight="1" x14ac:dyDescent="0.2">
      <c r="A47" s="19" t="s">
        <v>12</v>
      </c>
      <c r="B47" s="12">
        <v>41.43</v>
      </c>
      <c r="C47" s="11"/>
      <c r="D47" s="11"/>
      <c r="E47" s="11"/>
      <c r="F47" s="11"/>
      <c r="G47" s="11"/>
      <c r="H47" s="11"/>
      <c r="I47" s="129"/>
      <c r="J47" s="130"/>
      <c r="K47" s="20">
        <f t="shared" si="6"/>
        <v>0</v>
      </c>
    </row>
    <row r="48" spans="1:11" ht="25.5" customHeight="1" x14ac:dyDescent="0.2">
      <c r="A48" s="19" t="s">
        <v>13</v>
      </c>
      <c r="B48" s="12" t="s">
        <v>7</v>
      </c>
      <c r="C48" s="11"/>
      <c r="D48" s="11"/>
      <c r="E48" s="11"/>
      <c r="F48" s="11"/>
      <c r="G48" s="11"/>
      <c r="H48" s="11"/>
      <c r="I48" s="129"/>
      <c r="J48" s="130"/>
      <c r="K48" s="20">
        <f t="shared" si="6"/>
        <v>0</v>
      </c>
    </row>
    <row r="49" spans="1:11" ht="25.5" customHeight="1" x14ac:dyDescent="0.2">
      <c r="A49" s="19" t="s">
        <v>14</v>
      </c>
      <c r="B49" s="12" t="s">
        <v>20</v>
      </c>
      <c r="C49" s="11"/>
      <c r="D49" s="11"/>
      <c r="E49" s="11"/>
      <c r="F49" s="11"/>
      <c r="G49" s="11"/>
      <c r="H49" s="11"/>
      <c r="I49" s="129"/>
      <c r="J49" s="130"/>
      <c r="K49" s="20">
        <f t="shared" si="6"/>
        <v>0</v>
      </c>
    </row>
    <row r="50" spans="1:11" ht="12.75" customHeight="1" x14ac:dyDescent="0.2">
      <c r="A50" s="19" t="s">
        <v>15</v>
      </c>
      <c r="B50" s="12">
        <v>62.65</v>
      </c>
      <c r="C50" s="11"/>
      <c r="D50" s="11"/>
      <c r="E50" s="11"/>
      <c r="F50" s="11"/>
      <c r="G50" s="11"/>
      <c r="H50" s="11"/>
      <c r="I50" s="129"/>
      <c r="J50" s="130"/>
      <c r="K50" s="20">
        <f t="shared" si="6"/>
        <v>0</v>
      </c>
    </row>
    <row r="51" spans="1:11" ht="25.5" x14ac:dyDescent="0.2">
      <c r="A51" s="19" t="s">
        <v>16</v>
      </c>
      <c r="B51" s="12">
        <v>68</v>
      </c>
      <c r="C51" s="11"/>
      <c r="D51" s="11"/>
      <c r="E51" s="11"/>
      <c r="F51" s="11"/>
      <c r="G51" s="11"/>
      <c r="H51" s="11"/>
      <c r="I51" s="129"/>
      <c r="J51" s="130"/>
      <c r="K51" s="20">
        <f t="shared" si="6"/>
        <v>0</v>
      </c>
    </row>
    <row r="52" spans="1:11" ht="25.5" x14ac:dyDescent="0.2">
      <c r="A52" s="19" t="s">
        <v>17</v>
      </c>
      <c r="B52" s="12">
        <v>74.75</v>
      </c>
      <c r="C52" s="11"/>
      <c r="D52" s="11"/>
      <c r="E52" s="11"/>
      <c r="F52" s="11"/>
      <c r="G52" s="11"/>
      <c r="H52" s="11"/>
      <c r="I52" s="129"/>
      <c r="J52" s="130"/>
      <c r="K52" s="20">
        <f t="shared" si="6"/>
        <v>0</v>
      </c>
    </row>
    <row r="53" spans="1:11" ht="25.5" x14ac:dyDescent="0.2">
      <c r="A53" s="19" t="s">
        <v>18</v>
      </c>
      <c r="B53" s="12">
        <v>77</v>
      </c>
      <c r="C53" s="11"/>
      <c r="D53" s="11"/>
      <c r="E53" s="11"/>
      <c r="F53" s="11"/>
      <c r="G53" s="11"/>
      <c r="H53" s="11"/>
      <c r="I53" s="129"/>
      <c r="J53" s="130"/>
      <c r="K53" s="20">
        <f t="shared" si="6"/>
        <v>0</v>
      </c>
    </row>
    <row r="54" spans="1:11" ht="25.5" x14ac:dyDescent="0.2">
      <c r="A54" s="19" t="s">
        <v>19</v>
      </c>
      <c r="B54" s="12">
        <v>81.819999999999993</v>
      </c>
      <c r="C54" s="11"/>
      <c r="D54" s="11"/>
      <c r="E54" s="11"/>
      <c r="F54" s="11"/>
      <c r="G54" s="11"/>
      <c r="H54" s="11"/>
      <c r="I54" s="129"/>
      <c r="J54" s="130"/>
      <c r="K54" s="20">
        <f t="shared" si="6"/>
        <v>0</v>
      </c>
    </row>
    <row r="55" spans="1:11" x14ac:dyDescent="0.2">
      <c r="A55" s="119" t="s">
        <v>111</v>
      </c>
      <c r="B55" s="181" t="s">
        <v>112</v>
      </c>
      <c r="C55" s="15">
        <f>SUM(C45:C54)</f>
        <v>2</v>
      </c>
      <c r="D55" s="15">
        <f t="shared" ref="D55:J55" si="7">SUM(D45:D54)</f>
        <v>0</v>
      </c>
      <c r="E55" s="15">
        <f t="shared" si="7"/>
        <v>0</v>
      </c>
      <c r="F55" s="15">
        <f t="shared" si="7"/>
        <v>0</v>
      </c>
      <c r="G55" s="15">
        <f t="shared" si="7"/>
        <v>12</v>
      </c>
      <c r="H55" s="15">
        <f t="shared" si="7"/>
        <v>0</v>
      </c>
      <c r="I55" s="15">
        <f t="shared" si="7"/>
        <v>6</v>
      </c>
      <c r="J55" s="15">
        <f t="shared" si="7"/>
        <v>4</v>
      </c>
      <c r="K55" s="178">
        <f>SUM(K45:K54)</f>
        <v>24</v>
      </c>
    </row>
    <row r="56" spans="1:11" x14ac:dyDescent="0.2">
      <c r="A56" s="351" t="s">
        <v>531</v>
      </c>
      <c r="B56" s="9"/>
      <c r="C56" s="516"/>
      <c r="D56" s="517"/>
      <c r="E56" s="517"/>
      <c r="F56" s="517"/>
      <c r="G56" s="517"/>
      <c r="H56" s="517"/>
      <c r="I56" s="517"/>
      <c r="J56" s="517"/>
      <c r="K56" s="518"/>
    </row>
    <row r="57" spans="1:11" ht="25.5" x14ac:dyDescent="0.2">
      <c r="A57" s="17" t="s">
        <v>10</v>
      </c>
      <c r="B57" s="13" t="s">
        <v>9</v>
      </c>
      <c r="C57" s="519"/>
      <c r="D57" s="520"/>
      <c r="E57" s="520"/>
      <c r="F57" s="520"/>
      <c r="G57" s="520"/>
      <c r="H57" s="520"/>
      <c r="I57" s="520"/>
      <c r="J57" s="520"/>
      <c r="K57" s="521"/>
    </row>
    <row r="58" spans="1:11" x14ac:dyDescent="0.2">
      <c r="A58" s="19" t="s">
        <v>5</v>
      </c>
      <c r="B58" s="10" t="s">
        <v>8</v>
      </c>
      <c r="C58" s="11"/>
      <c r="D58" s="11"/>
      <c r="E58" s="11"/>
      <c r="F58" s="11"/>
      <c r="G58" s="11"/>
      <c r="H58" s="11"/>
      <c r="I58" s="129"/>
      <c r="J58" s="130"/>
      <c r="K58" s="20">
        <f>SUM(C58:J58)</f>
        <v>0</v>
      </c>
    </row>
    <row r="59" spans="1:11" x14ac:dyDescent="0.2">
      <c r="A59" s="19" t="s">
        <v>11</v>
      </c>
      <c r="B59" s="12" t="s">
        <v>6</v>
      </c>
      <c r="C59" s="11"/>
      <c r="D59" s="11"/>
      <c r="E59" s="11"/>
      <c r="F59" s="11"/>
      <c r="G59" s="11"/>
      <c r="H59" s="11"/>
      <c r="I59" s="129">
        <v>6</v>
      </c>
      <c r="J59" s="130">
        <v>0</v>
      </c>
      <c r="K59" s="20">
        <f t="shared" ref="K59:K67" si="8">SUM(C59:J59)</f>
        <v>6</v>
      </c>
    </row>
    <row r="60" spans="1:11" ht="25.5" x14ac:dyDescent="0.2">
      <c r="A60" s="19" t="s">
        <v>12</v>
      </c>
      <c r="B60" s="12">
        <v>41.43</v>
      </c>
      <c r="C60" s="11"/>
      <c r="D60" s="11"/>
      <c r="E60" s="11"/>
      <c r="F60" s="11"/>
      <c r="G60" s="11"/>
      <c r="H60" s="11"/>
      <c r="I60" s="129"/>
      <c r="J60" s="130"/>
      <c r="K60" s="20">
        <f t="shared" si="8"/>
        <v>0</v>
      </c>
    </row>
    <row r="61" spans="1:11" ht="25.5" x14ac:dyDescent="0.2">
      <c r="A61" s="19" t="s">
        <v>13</v>
      </c>
      <c r="B61" s="12" t="s">
        <v>7</v>
      </c>
      <c r="C61" s="11"/>
      <c r="D61" s="11"/>
      <c r="E61" s="11"/>
      <c r="F61" s="11"/>
      <c r="G61" s="11"/>
      <c r="H61" s="11"/>
      <c r="I61" s="129"/>
      <c r="J61" s="130"/>
      <c r="K61" s="20">
        <f t="shared" si="8"/>
        <v>0</v>
      </c>
    </row>
    <row r="62" spans="1:11" ht="25.5" x14ac:dyDescent="0.2">
      <c r="A62" s="19" t="s">
        <v>14</v>
      </c>
      <c r="B62" s="12" t="s">
        <v>20</v>
      </c>
      <c r="C62" s="11"/>
      <c r="D62" s="11"/>
      <c r="E62" s="11"/>
      <c r="F62" s="11"/>
      <c r="G62" s="11"/>
      <c r="H62" s="11"/>
      <c r="I62" s="129"/>
      <c r="J62" s="130"/>
      <c r="K62" s="20">
        <f t="shared" si="8"/>
        <v>0</v>
      </c>
    </row>
    <row r="63" spans="1:11" x14ac:dyDescent="0.2">
      <c r="A63" s="19" t="s">
        <v>15</v>
      </c>
      <c r="B63" s="12">
        <v>62.65</v>
      </c>
      <c r="C63" s="11"/>
      <c r="D63" s="11"/>
      <c r="E63" s="11"/>
      <c r="F63" s="11"/>
      <c r="G63" s="11"/>
      <c r="H63" s="11"/>
      <c r="I63" s="129"/>
      <c r="J63" s="130"/>
      <c r="K63" s="20">
        <f t="shared" si="8"/>
        <v>0</v>
      </c>
    </row>
    <row r="64" spans="1:11" ht="25.5" x14ac:dyDescent="0.2">
      <c r="A64" s="19" t="s">
        <v>16</v>
      </c>
      <c r="B64" s="12">
        <v>68</v>
      </c>
      <c r="C64" s="11"/>
      <c r="D64" s="11"/>
      <c r="E64" s="11"/>
      <c r="F64" s="11"/>
      <c r="G64" s="11"/>
      <c r="H64" s="11"/>
      <c r="I64" s="129"/>
      <c r="J64" s="130"/>
      <c r="K64" s="20">
        <f t="shared" si="8"/>
        <v>0</v>
      </c>
    </row>
    <row r="65" spans="1:11" ht="25.5" x14ac:dyDescent="0.2">
      <c r="A65" s="19" t="s">
        <v>17</v>
      </c>
      <c r="B65" s="12">
        <v>74.75</v>
      </c>
      <c r="C65" s="11"/>
      <c r="D65" s="11"/>
      <c r="E65" s="11"/>
      <c r="F65" s="11"/>
      <c r="G65" s="11"/>
      <c r="H65" s="11"/>
      <c r="I65" s="129"/>
      <c r="J65" s="130"/>
      <c r="K65" s="20">
        <f t="shared" si="8"/>
        <v>0</v>
      </c>
    </row>
    <row r="66" spans="1:11" ht="25.5" x14ac:dyDescent="0.2">
      <c r="A66" s="19" t="s">
        <v>18</v>
      </c>
      <c r="B66" s="12">
        <v>77</v>
      </c>
      <c r="C66" s="11"/>
      <c r="D66" s="11"/>
      <c r="E66" s="11"/>
      <c r="F66" s="11"/>
      <c r="G66" s="11"/>
      <c r="H66" s="11"/>
      <c r="I66" s="129"/>
      <c r="J66" s="130"/>
      <c r="K66" s="20">
        <f t="shared" si="8"/>
        <v>0</v>
      </c>
    </row>
    <row r="67" spans="1:11" ht="25.5" x14ac:dyDescent="0.2">
      <c r="A67" s="23" t="s">
        <v>19</v>
      </c>
      <c r="B67" s="24">
        <v>81.819999999999993</v>
      </c>
      <c r="C67" s="25"/>
      <c r="D67" s="25"/>
      <c r="E67" s="25"/>
      <c r="F67" s="25"/>
      <c r="G67" s="25"/>
      <c r="H67" s="25"/>
      <c r="I67" s="131"/>
      <c r="J67" s="132"/>
      <c r="K67" s="26">
        <f t="shared" si="8"/>
        <v>0</v>
      </c>
    </row>
    <row r="68" spans="1:11" ht="25.5" x14ac:dyDescent="0.2">
      <c r="A68" s="184" t="s">
        <v>555</v>
      </c>
      <c r="B68" s="174" t="s">
        <v>112</v>
      </c>
      <c r="C68" s="15">
        <f>SUM(C58:C67)</f>
        <v>0</v>
      </c>
      <c r="D68" s="68">
        <f t="shared" ref="D68:J68" si="9">SUM(D58:D67)</f>
        <v>0</v>
      </c>
      <c r="E68" s="68">
        <f t="shared" si="9"/>
        <v>0</v>
      </c>
      <c r="F68" s="68">
        <f t="shared" si="9"/>
        <v>0</v>
      </c>
      <c r="G68" s="68">
        <f t="shared" si="9"/>
        <v>0</v>
      </c>
      <c r="H68" s="68">
        <f t="shared" si="9"/>
        <v>0</v>
      </c>
      <c r="I68" s="68">
        <f t="shared" si="9"/>
        <v>6</v>
      </c>
      <c r="J68" s="68">
        <f t="shared" si="9"/>
        <v>0</v>
      </c>
      <c r="K68" s="188">
        <f>SUM(K58:K67)</f>
        <v>6</v>
      </c>
    </row>
    <row r="69" spans="1:11" x14ac:dyDescent="0.2">
      <c r="A69" s="106" t="s">
        <v>556</v>
      </c>
      <c r="B69" s="9"/>
      <c r="C69" s="516"/>
      <c r="D69" s="517"/>
      <c r="E69" s="517"/>
      <c r="F69" s="517"/>
      <c r="G69" s="517"/>
      <c r="H69" s="517"/>
      <c r="I69" s="517"/>
      <c r="J69" s="517"/>
      <c r="K69" s="518"/>
    </row>
    <row r="70" spans="1:11" ht="25.5" x14ac:dyDescent="0.2">
      <c r="A70" s="17" t="s">
        <v>10</v>
      </c>
      <c r="B70" s="13" t="s">
        <v>9</v>
      </c>
      <c r="C70" s="519"/>
      <c r="D70" s="520"/>
      <c r="E70" s="520"/>
      <c r="F70" s="520"/>
      <c r="G70" s="520"/>
      <c r="H70" s="520"/>
      <c r="I70" s="520"/>
      <c r="J70" s="520"/>
      <c r="K70" s="521"/>
    </row>
    <row r="71" spans="1:11" x14ac:dyDescent="0.2">
      <c r="A71" s="19" t="s">
        <v>5</v>
      </c>
      <c r="B71" s="10" t="s">
        <v>8</v>
      </c>
      <c r="C71" s="166">
        <f t="shared" ref="C71:F80" si="10">SUM(C6,C19)</f>
        <v>0</v>
      </c>
      <c r="D71" s="166">
        <f t="shared" si="10"/>
        <v>0</v>
      </c>
      <c r="E71" s="166">
        <f t="shared" si="10"/>
        <v>0</v>
      </c>
      <c r="F71" s="166">
        <f t="shared" si="10"/>
        <v>0</v>
      </c>
      <c r="G71" s="166">
        <f t="shared" ref="G71:G81" si="11">SUM(G6,G19,G32,G45,G58)</f>
        <v>0</v>
      </c>
      <c r="H71" s="166">
        <f t="shared" ref="H71:H81" si="12">SUM(H6,H19)</f>
        <v>0</v>
      </c>
      <c r="I71" s="148">
        <f t="shared" ref="I71:J81" si="13">SUM(I6,I19,I32,I45,I58)</f>
        <v>0</v>
      </c>
      <c r="J71" s="167">
        <f t="shared" si="13"/>
        <v>0</v>
      </c>
      <c r="K71" s="165">
        <f>SUM(C71:J71)</f>
        <v>0</v>
      </c>
    </row>
    <row r="72" spans="1:11" x14ac:dyDescent="0.2">
      <c r="A72" s="19" t="s">
        <v>11</v>
      </c>
      <c r="B72" s="12" t="s">
        <v>6</v>
      </c>
      <c r="C72" s="166">
        <f t="shared" si="10"/>
        <v>0</v>
      </c>
      <c r="D72" s="166">
        <f t="shared" si="10"/>
        <v>0</v>
      </c>
      <c r="E72" s="166">
        <f t="shared" si="10"/>
        <v>0</v>
      </c>
      <c r="F72" s="166">
        <f t="shared" si="10"/>
        <v>0</v>
      </c>
      <c r="G72" s="166">
        <f t="shared" si="11"/>
        <v>14</v>
      </c>
      <c r="H72" s="166">
        <f t="shared" si="12"/>
        <v>0</v>
      </c>
      <c r="I72" s="148">
        <f t="shared" si="13"/>
        <v>21</v>
      </c>
      <c r="J72" s="167">
        <f t="shared" si="13"/>
        <v>11</v>
      </c>
      <c r="K72" s="165">
        <f t="shared" ref="K72:K80" si="14">SUM(C72:J72)</f>
        <v>46</v>
      </c>
    </row>
    <row r="73" spans="1:11" ht="25.5" x14ac:dyDescent="0.2">
      <c r="A73" s="19" t="s">
        <v>12</v>
      </c>
      <c r="B73" s="12">
        <v>41.43</v>
      </c>
      <c r="C73" s="166">
        <f t="shared" si="10"/>
        <v>0</v>
      </c>
      <c r="D73" s="166">
        <f t="shared" si="10"/>
        <v>0</v>
      </c>
      <c r="E73" s="166">
        <f t="shared" si="10"/>
        <v>0</v>
      </c>
      <c r="F73" s="166">
        <f t="shared" si="10"/>
        <v>0</v>
      </c>
      <c r="G73" s="166">
        <f t="shared" si="11"/>
        <v>0</v>
      </c>
      <c r="H73" s="166">
        <f t="shared" si="12"/>
        <v>0</v>
      </c>
      <c r="I73" s="148">
        <f t="shared" si="13"/>
        <v>0</v>
      </c>
      <c r="J73" s="167">
        <f t="shared" si="13"/>
        <v>0</v>
      </c>
      <c r="K73" s="165">
        <f t="shared" si="14"/>
        <v>0</v>
      </c>
    </row>
    <row r="74" spans="1:11" ht="25.5" x14ac:dyDescent="0.2">
      <c r="A74" s="19" t="s">
        <v>13</v>
      </c>
      <c r="B74" s="12" t="s">
        <v>7</v>
      </c>
      <c r="C74" s="166">
        <f t="shared" si="10"/>
        <v>0</v>
      </c>
      <c r="D74" s="166">
        <f t="shared" si="10"/>
        <v>0</v>
      </c>
      <c r="E74" s="166">
        <f t="shared" si="10"/>
        <v>0</v>
      </c>
      <c r="F74" s="166">
        <f t="shared" si="10"/>
        <v>0</v>
      </c>
      <c r="G74" s="166">
        <f t="shared" si="11"/>
        <v>0</v>
      </c>
      <c r="H74" s="166">
        <f t="shared" si="12"/>
        <v>0</v>
      </c>
      <c r="I74" s="148">
        <f t="shared" si="13"/>
        <v>0</v>
      </c>
      <c r="J74" s="167">
        <f t="shared" si="13"/>
        <v>0</v>
      </c>
      <c r="K74" s="165">
        <f t="shared" si="14"/>
        <v>0</v>
      </c>
    </row>
    <row r="75" spans="1:11" ht="25.5" x14ac:dyDescent="0.2">
      <c r="A75" s="19" t="s">
        <v>14</v>
      </c>
      <c r="B75" s="12" t="s">
        <v>20</v>
      </c>
      <c r="C75" s="166">
        <f t="shared" si="10"/>
        <v>0</v>
      </c>
      <c r="D75" s="166">
        <f t="shared" si="10"/>
        <v>0</v>
      </c>
      <c r="E75" s="166">
        <f t="shared" si="10"/>
        <v>0</v>
      </c>
      <c r="F75" s="166">
        <f t="shared" si="10"/>
        <v>0</v>
      </c>
      <c r="G75" s="166">
        <f t="shared" si="11"/>
        <v>5</v>
      </c>
      <c r="H75" s="166">
        <f t="shared" si="12"/>
        <v>0</v>
      </c>
      <c r="I75" s="148">
        <f t="shared" si="13"/>
        <v>0</v>
      </c>
      <c r="J75" s="167">
        <f t="shared" si="13"/>
        <v>0</v>
      </c>
      <c r="K75" s="165">
        <f t="shared" si="14"/>
        <v>5</v>
      </c>
    </row>
    <row r="76" spans="1:11" x14ac:dyDescent="0.2">
      <c r="A76" s="19" t="s">
        <v>15</v>
      </c>
      <c r="B76" s="12">
        <v>62.65</v>
      </c>
      <c r="C76" s="166">
        <f t="shared" si="10"/>
        <v>0</v>
      </c>
      <c r="D76" s="166">
        <f t="shared" si="10"/>
        <v>0</v>
      </c>
      <c r="E76" s="166">
        <f t="shared" si="10"/>
        <v>0</v>
      </c>
      <c r="F76" s="166">
        <f t="shared" si="10"/>
        <v>0</v>
      </c>
      <c r="G76" s="166">
        <f t="shared" si="11"/>
        <v>15</v>
      </c>
      <c r="H76" s="166">
        <f t="shared" si="12"/>
        <v>0</v>
      </c>
      <c r="I76" s="148">
        <f t="shared" si="13"/>
        <v>19</v>
      </c>
      <c r="J76" s="167">
        <f t="shared" si="13"/>
        <v>20</v>
      </c>
      <c r="K76" s="165">
        <f t="shared" si="14"/>
        <v>54</v>
      </c>
    </row>
    <row r="77" spans="1:11" ht="25.5" x14ac:dyDescent="0.2">
      <c r="A77" s="19" t="s">
        <v>16</v>
      </c>
      <c r="B77" s="12">
        <v>68</v>
      </c>
      <c r="C77" s="166">
        <f t="shared" si="10"/>
        <v>0</v>
      </c>
      <c r="D77" s="166">
        <f t="shared" si="10"/>
        <v>0</v>
      </c>
      <c r="E77" s="166">
        <f t="shared" si="10"/>
        <v>0</v>
      </c>
      <c r="F77" s="166">
        <f t="shared" si="10"/>
        <v>0</v>
      </c>
      <c r="G77" s="166">
        <f t="shared" si="11"/>
        <v>0</v>
      </c>
      <c r="H77" s="166">
        <f t="shared" si="12"/>
        <v>0</v>
      </c>
      <c r="I77" s="148">
        <f t="shared" si="13"/>
        <v>0</v>
      </c>
      <c r="J77" s="167">
        <f t="shared" si="13"/>
        <v>0</v>
      </c>
      <c r="K77" s="165">
        <f t="shared" si="14"/>
        <v>0</v>
      </c>
    </row>
    <row r="78" spans="1:11" ht="25.5" x14ac:dyDescent="0.2">
      <c r="A78" s="19" t="s">
        <v>17</v>
      </c>
      <c r="B78" s="12">
        <v>74.75</v>
      </c>
      <c r="C78" s="166">
        <f t="shared" si="10"/>
        <v>0</v>
      </c>
      <c r="D78" s="166">
        <f t="shared" si="10"/>
        <v>0</v>
      </c>
      <c r="E78" s="166">
        <f t="shared" si="10"/>
        <v>0</v>
      </c>
      <c r="F78" s="166">
        <f t="shared" si="10"/>
        <v>0</v>
      </c>
      <c r="G78" s="166">
        <f t="shared" si="11"/>
        <v>0</v>
      </c>
      <c r="H78" s="166">
        <f t="shared" si="12"/>
        <v>0</v>
      </c>
      <c r="I78" s="148">
        <f t="shared" si="13"/>
        <v>0</v>
      </c>
      <c r="J78" s="167">
        <f t="shared" si="13"/>
        <v>0</v>
      </c>
      <c r="K78" s="165">
        <f t="shared" si="14"/>
        <v>0</v>
      </c>
    </row>
    <row r="79" spans="1:11" ht="25.5" x14ac:dyDescent="0.2">
      <c r="A79" s="19" t="s">
        <v>18</v>
      </c>
      <c r="B79" s="12">
        <v>77</v>
      </c>
      <c r="C79" s="166">
        <f t="shared" si="10"/>
        <v>0</v>
      </c>
      <c r="D79" s="166">
        <f t="shared" si="10"/>
        <v>0</v>
      </c>
      <c r="E79" s="166">
        <f t="shared" si="10"/>
        <v>0</v>
      </c>
      <c r="F79" s="166">
        <f t="shared" si="10"/>
        <v>0</v>
      </c>
      <c r="G79" s="166">
        <f t="shared" si="11"/>
        <v>0</v>
      </c>
      <c r="H79" s="166">
        <f t="shared" si="12"/>
        <v>0</v>
      </c>
      <c r="I79" s="148">
        <f t="shared" si="13"/>
        <v>0</v>
      </c>
      <c r="J79" s="167">
        <f t="shared" si="13"/>
        <v>0</v>
      </c>
      <c r="K79" s="165">
        <f t="shared" si="14"/>
        <v>0</v>
      </c>
    </row>
    <row r="80" spans="1:11" ht="26.25" thickBot="1" x14ac:dyDescent="0.25">
      <c r="A80" s="23" t="s">
        <v>19</v>
      </c>
      <c r="B80" s="24">
        <v>81.819999999999993</v>
      </c>
      <c r="C80" s="168">
        <f t="shared" si="10"/>
        <v>0</v>
      </c>
      <c r="D80" s="168">
        <f t="shared" si="10"/>
        <v>0</v>
      </c>
      <c r="E80" s="168">
        <f t="shared" si="10"/>
        <v>0</v>
      </c>
      <c r="F80" s="168">
        <f t="shared" si="10"/>
        <v>0</v>
      </c>
      <c r="G80" s="168">
        <f t="shared" si="11"/>
        <v>0</v>
      </c>
      <c r="H80" s="168">
        <f t="shared" si="12"/>
        <v>0</v>
      </c>
      <c r="I80" s="169">
        <f t="shared" si="13"/>
        <v>1</v>
      </c>
      <c r="J80" s="170">
        <f t="shared" si="13"/>
        <v>0</v>
      </c>
      <c r="K80" s="171">
        <f t="shared" si="14"/>
        <v>1</v>
      </c>
    </row>
    <row r="81" spans="1:11" ht="13.5" thickBot="1" x14ac:dyDescent="0.25">
      <c r="A81" s="111" t="s">
        <v>557</v>
      </c>
      <c r="B81" s="177" t="s">
        <v>112</v>
      </c>
      <c r="C81" s="112">
        <f>SUM(C16,C29,C42,C55,C68)</f>
        <v>2</v>
      </c>
      <c r="D81" s="112">
        <f>SUM(D16,D29)</f>
        <v>0</v>
      </c>
      <c r="E81" s="112">
        <f>SUM(E16,E29)</f>
        <v>0</v>
      </c>
      <c r="F81" s="112">
        <f>SUM(F16,F29)</f>
        <v>0</v>
      </c>
      <c r="G81" s="112">
        <f t="shared" si="11"/>
        <v>34</v>
      </c>
      <c r="H81" s="112">
        <f t="shared" si="12"/>
        <v>0</v>
      </c>
      <c r="I81" s="112">
        <f t="shared" si="13"/>
        <v>41</v>
      </c>
      <c r="J81" s="112">
        <f t="shared" si="13"/>
        <v>31</v>
      </c>
      <c r="K81" s="113">
        <f>SUM(K71:K80)</f>
        <v>106</v>
      </c>
    </row>
  </sheetData>
  <mergeCells count="17">
    <mergeCell ref="C31:K31"/>
    <mergeCell ref="C43:K43"/>
    <mergeCell ref="C4:K4"/>
    <mergeCell ref="C5:K5"/>
    <mergeCell ref="C17:K17"/>
    <mergeCell ref="C18:K18"/>
    <mergeCell ref="C30:K30"/>
    <mergeCell ref="A1:K1"/>
    <mergeCell ref="C2:D2"/>
    <mergeCell ref="E2:F2"/>
    <mergeCell ref="G2:H2"/>
    <mergeCell ref="I2:J2"/>
    <mergeCell ref="C44:K44"/>
    <mergeCell ref="C56:K56"/>
    <mergeCell ref="C57:K57"/>
    <mergeCell ref="C69:K69"/>
    <mergeCell ref="C70:K70"/>
  </mergeCells>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29</vt:i4>
      </vt:variant>
      <vt:variant>
        <vt:lpstr>Pojmenované oblasti</vt:lpstr>
      </vt:variant>
      <vt:variant>
        <vt:i4>1</vt:i4>
      </vt:variant>
    </vt:vector>
  </HeadingPairs>
  <TitlesOfParts>
    <vt:vector size="30" baseType="lpstr">
      <vt:lpstr>Metodika </vt:lpstr>
      <vt:lpstr>2.1</vt:lpstr>
      <vt:lpstr>2.2</vt:lpstr>
      <vt:lpstr>2.3</vt:lpstr>
      <vt:lpstr>2.5</vt:lpstr>
      <vt:lpstr>2.6</vt:lpstr>
      <vt:lpstr>2.7</vt:lpstr>
      <vt:lpstr>3.1</vt:lpstr>
      <vt:lpstr>3.2</vt:lpstr>
      <vt:lpstr>3.3</vt:lpstr>
      <vt:lpstr>3.4</vt:lpstr>
      <vt:lpstr>4.1</vt:lpstr>
      <vt:lpstr>5.1</vt:lpstr>
      <vt:lpstr>6.1</vt:lpstr>
      <vt:lpstr>6.2</vt:lpstr>
      <vt:lpstr>6.3</vt:lpstr>
      <vt:lpstr>6.4</vt:lpstr>
      <vt:lpstr>6.5 </vt:lpstr>
      <vt:lpstr>6.6 </vt:lpstr>
      <vt:lpstr>7.1</vt:lpstr>
      <vt:lpstr>7.2</vt:lpstr>
      <vt:lpstr>7.3</vt:lpstr>
      <vt:lpstr>8.1</vt:lpstr>
      <vt:lpstr>8.2</vt:lpstr>
      <vt:lpstr>8.3</vt:lpstr>
      <vt:lpstr>8.4</vt:lpstr>
      <vt:lpstr>12.1</vt:lpstr>
      <vt:lpstr>12.2</vt:lpstr>
      <vt:lpstr>12.3</vt:lpstr>
      <vt:lpstr>'Metodika '!Oblast_tisku</vt:lpstr>
    </vt:vector>
  </TitlesOfParts>
  <Company>Ministerstvo školství, mládeže a tělovýchovy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Šárka Řehořová</dc:creator>
  <cp:lastModifiedBy>Mgr. Jan Malý</cp:lastModifiedBy>
  <cp:lastPrinted>2018-01-23T14:03:39Z</cp:lastPrinted>
  <dcterms:created xsi:type="dcterms:W3CDTF">2011-11-30T14:43:55Z</dcterms:created>
  <dcterms:modified xsi:type="dcterms:W3CDTF">2019-04-18T07:30:51Z</dcterms:modified>
</cp:coreProperties>
</file>